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olors1.xml" ContentType="application/vnd.ms-office.chartcolorstyle+xml"/>
  <Override PartName="/xl/charts/style1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225" windowHeight="12420"/>
  </bookViews>
  <sheets>
    <sheet name="公式" sheetId="1" r:id="rId1"/>
    <sheet name="图表" sheetId="3" r:id="rId2"/>
    <sheet name="质押惩罚的规则" sheetId="2" r:id="rId3"/>
    <sheet name="质押代币化" sheetId="4" r:id="rId4"/>
    <sheet name="债务代币化" sheetId="5" r:id="rId5"/>
    <sheet name="Sheet1" sheetId="6" r:id="rId6"/>
  </sheets>
  <calcPr calcId="144525"/>
</workbook>
</file>

<file path=xl/sharedStrings.xml><?xml version="1.0" encoding="utf-8"?>
<sst xmlns="http://schemas.openxmlformats.org/spreadsheetml/2006/main" count="193" uniqueCount="148">
  <si>
    <t>链上参数</t>
  </si>
  <si>
    <t>时间基本公式</t>
  </si>
  <si>
    <t>24h平均提供存储服务收益</t>
  </si>
  <si>
    <t>FIL/TiB</t>
  </si>
  <si>
    <t>T,当前时间戳，在区块链中由 block.timestamp 决定.</t>
  </si>
  <si>
    <t>当前扇区质押量</t>
  </si>
  <si>
    <t>Tl,最后更新时间戳。每当发生stake、unstake、borrows、repays、清算、结算事件时更新</t>
  </si>
  <si>
    <t>△T,时间差</t>
  </si>
  <si>
    <t>可用余额</t>
  </si>
  <si>
    <t>FIL</t>
  </si>
  <si>
    <t>Tyear，一年中的秒数=3153600秒</t>
  </si>
  <si>
    <t>扇区抵押</t>
  </si>
  <si>
    <r>
      <rPr>
        <b/>
        <sz val="11"/>
        <color theme="1"/>
        <rFont val="宋体"/>
        <charset val="134"/>
        <scheme val="minor"/>
      </rPr>
      <t>△T</t>
    </r>
    <r>
      <rPr>
        <sz val="11"/>
        <color theme="1"/>
        <rFont val="宋体"/>
        <charset val="134"/>
        <scheme val="minor"/>
      </rPr>
      <t xml:space="preserve">=T-Tl
</t>
    </r>
    <r>
      <rPr>
        <b/>
        <sz val="11"/>
        <color theme="1"/>
        <rFont val="宋体"/>
        <charset val="134"/>
        <scheme val="minor"/>
      </rPr>
      <t>△Tyear</t>
    </r>
    <r>
      <rPr>
        <sz val="11"/>
        <color theme="1"/>
        <rFont val="宋体"/>
        <charset val="134"/>
        <scheme val="minor"/>
      </rPr>
      <t>=△T/Tyear</t>
    </r>
  </si>
  <si>
    <t>提供存储服务锁仓</t>
  </si>
  <si>
    <t>节点总余额</t>
  </si>
  <si>
    <t>最大借款杠杆</t>
  </si>
  <si>
    <t>结算事件：是指每一小时结算质押收益一次。</t>
  </si>
  <si>
    <t>池子参数</t>
  </si>
  <si>
    <t>利息增长公式</t>
  </si>
  <si>
    <t>池子实际利用</t>
  </si>
  <si>
    <t>m，指用户的质押token</t>
  </si>
  <si>
    <t>最大利率预留空间（SP运维费）</t>
  </si>
  <si>
    <t>时间差内利息累计=△Tyear*Rdeposit*m</t>
  </si>
  <si>
    <t>平台运维储备系数</t>
  </si>
  <si>
    <t>（m的值取更新前的）</t>
  </si>
  <si>
    <t>平台风险储备系统</t>
  </si>
  <si>
    <t>M,指SP借款的债务token</t>
  </si>
  <si>
    <t>池子利率变化拐点</t>
  </si>
  <si>
    <t>时间差内利息累计=△Tyear*Rloan*M</t>
  </si>
  <si>
    <t>起点贷款利率系数</t>
  </si>
  <si>
    <t>（M的值取更新前的）</t>
  </si>
  <si>
    <t>拐点前增长系数</t>
  </si>
  <si>
    <t>注：结算周期内出现多次更新时间是，需将每次【时间差内利息累计】累计的值汇总起来一起结算。</t>
  </si>
  <si>
    <t>拐点后增长系数</t>
  </si>
  <si>
    <t>平衡系数（确保利用率在拐点系数时两个公式利率一致）</t>
  </si>
  <si>
    <t>最大负债率</t>
  </si>
  <si>
    <t>Rmax,最大负债率。</t>
  </si>
  <si>
    <t>贷款利率计算公式：</t>
  </si>
  <si>
    <t>Lmax,最大借款杠杆，代理owner时2.0倍杠杆，代理受益人时，1.2倍杠杆。</t>
  </si>
  <si>
    <r>
      <rPr>
        <b/>
        <sz val="11"/>
        <color theme="1"/>
        <rFont val="宋体"/>
        <charset val="134"/>
        <scheme val="minor"/>
      </rPr>
      <t>币池利用率Use-rate</t>
    </r>
    <r>
      <rPr>
        <sz val="11"/>
        <color theme="1"/>
        <rFont val="宋体"/>
        <charset val="134"/>
        <scheme val="minor"/>
      </rPr>
      <t xml:space="preserve"> = 借款币量/存款币量
</t>
    </r>
    <r>
      <rPr>
        <b/>
        <sz val="11"/>
        <color theme="1"/>
        <rFont val="宋体"/>
        <charset val="134"/>
        <scheme val="minor"/>
      </rPr>
      <t>当前产量年化利率 P_sp</t>
    </r>
    <r>
      <rPr>
        <sz val="11"/>
        <color theme="1"/>
        <rFont val="宋体"/>
        <charset val="134"/>
        <scheme val="minor"/>
      </rPr>
      <t xml:space="preserve"> = 近30日每天每T产量均值/近30日每T质押均值 * 365；
</t>
    </r>
    <r>
      <rPr>
        <b/>
        <sz val="11"/>
        <color theme="1"/>
        <rFont val="宋体"/>
        <charset val="134"/>
        <scheme val="minor"/>
      </rPr>
      <t xml:space="preserve">借贷利率最大值P_max </t>
    </r>
    <r>
      <rPr>
        <sz val="11"/>
        <color theme="1"/>
        <rFont val="宋体"/>
        <charset val="134"/>
        <scheme val="minor"/>
      </rPr>
      <t xml:space="preserve">= P_sp * 0.95  (留0.05给sp出运维费)
</t>
    </r>
    <r>
      <rPr>
        <b/>
        <sz val="11"/>
        <color theme="1"/>
        <rFont val="宋体"/>
        <charset val="134"/>
        <scheme val="minor"/>
      </rPr>
      <t xml:space="preserve">当 Use-rate &gt;=0.9：
</t>
    </r>
    <r>
      <rPr>
        <sz val="11"/>
        <color theme="1"/>
        <rFont val="宋体"/>
        <charset val="134"/>
        <scheme val="minor"/>
      </rPr>
      <t xml:space="preserve">
</t>
    </r>
    <r>
      <rPr>
        <b/>
        <sz val="11"/>
        <color theme="1"/>
        <rFont val="宋体"/>
        <charset val="134"/>
        <scheme val="minor"/>
      </rPr>
      <t>Rloan</t>
    </r>
    <r>
      <rPr>
        <sz val="11"/>
        <color theme="1"/>
        <rFont val="宋体"/>
        <charset val="134"/>
        <scheme val="minor"/>
      </rPr>
      <t xml:space="preserve">=P_max（（Use-rate-0.9）*4.5 + 0.55）
否则：
</t>
    </r>
    <r>
      <rPr>
        <b/>
        <sz val="11"/>
        <color theme="1"/>
        <rFont val="宋体"/>
        <charset val="134"/>
        <scheme val="minor"/>
      </rPr>
      <t>Rloan</t>
    </r>
    <r>
      <rPr>
        <sz val="11"/>
        <color theme="1"/>
        <rFont val="宋体"/>
        <charset val="134"/>
        <scheme val="minor"/>
      </rPr>
      <t>=P_max *（0.1 + Use-rate*0.5）</t>
    </r>
  </si>
  <si>
    <r>
      <rPr>
        <b/>
        <sz val="11"/>
        <color theme="1"/>
        <rFont val="宋体"/>
        <charset val="134"/>
        <scheme val="minor"/>
      </rPr>
      <t>Rmax=</t>
    </r>
    <r>
      <rPr>
        <sz val="11"/>
        <color theme="1"/>
        <rFont val="宋体"/>
        <charset val="134"/>
        <scheme val="minor"/>
      </rPr>
      <t>(Lmax-1)/Lmax</t>
    </r>
  </si>
  <si>
    <t>节点负债率</t>
  </si>
  <si>
    <t>SPt,节点当前的总余额</t>
  </si>
  <si>
    <t>Dt,节点当前的债务总额</t>
  </si>
  <si>
    <t>D_rate=Dt/SPt</t>
  </si>
  <si>
    <t>最大可借额度=（节点总余额-节点债务总额）*（最大借款杠杆-1）-节点债务总额</t>
  </si>
  <si>
    <t>存款利率计算公式：</t>
  </si>
  <si>
    <r>
      <rPr>
        <b/>
        <sz val="11"/>
        <color theme="1"/>
        <rFont val="宋体"/>
        <charset val="134"/>
        <scheme val="minor"/>
      </rPr>
      <t>当 Use-rate &gt;=0.5：
Rdeposit</t>
    </r>
    <r>
      <rPr>
        <sz val="11"/>
        <color theme="1"/>
        <rFont val="宋体"/>
        <charset val="134"/>
        <scheme val="minor"/>
      </rPr>
      <t xml:space="preserve">=Use-rate *Rloan*(1-平台运维5%-平台风险5%)
否则
</t>
    </r>
    <r>
      <rPr>
        <b/>
        <sz val="11"/>
        <color theme="1"/>
        <rFont val="宋体"/>
        <charset val="134"/>
        <scheme val="minor"/>
      </rPr>
      <t>Rdeposit</t>
    </r>
    <r>
      <rPr>
        <sz val="11"/>
        <color theme="1"/>
        <rFont val="宋体"/>
        <charset val="134"/>
        <scheme val="minor"/>
      </rPr>
      <t>=Use-rate *Rloan*(1-平台风险5%)</t>
    </r>
  </si>
  <si>
    <r>
      <rPr>
        <b/>
        <sz val="11"/>
        <color theme="1"/>
        <rFont val="宋体"/>
        <charset val="134"/>
        <scheme val="minor"/>
      </rPr>
      <t>Dmax=</t>
    </r>
    <r>
      <rPr>
        <sz val="11"/>
        <color theme="1"/>
        <rFont val="宋体"/>
        <charset val="134"/>
        <scheme val="minor"/>
      </rPr>
      <t>(SPt-Dt)*(Lmax-1)-Dt</t>
    </r>
  </si>
  <si>
    <t>可提现阈值</t>
  </si>
  <si>
    <t>Wt,当前的可提现阈值</t>
  </si>
  <si>
    <t>资金池利用率计算公式：</t>
  </si>
  <si>
    <t>SP_Available，节点的可用余额（即不含节点固定资产）</t>
  </si>
  <si>
    <t>Use-rate，资金池利用率。
Total debt，智能合约总的债务总额。
Balance,当前智能合约的余额。
Use-rate=1-(Total debt/(Total debt+Balance))</t>
  </si>
  <si>
    <t>提现风险控制系数=10%</t>
  </si>
  <si>
    <t>Wt=Dt/(Rmax+10%)</t>
  </si>
  <si>
    <t>Wl,可提现额度
Wl=SPt-Wt</t>
  </si>
  <si>
    <t>Wl_t，当前的可提现额度，
当Wl ≤ SP_Available时，
Wl_t=Wl；
否则
Wl_t=SP_Available；</t>
  </si>
  <si>
    <t>分润计算方式：</t>
  </si>
  <si>
    <t xml:space="preserve">RISK，风险系数
OPEX，运维系数
Repayment ，还款金额
Interest，利息
Income，收益，即指本次还款质押fil可获得的收益总额，归入总池子中。
trut_value，真值，即记录该主体的借款的本金情况，产生借款时增加，还款本金时减少。
Dt,节点当前的债务总额
Interest=Dt - truth_value
当Repayment ＜ Interest时
RISK=Repayment * 5%
Income=Repayment * 90%
OPEX=Repayment-RISK-Income
truth-value，真值不变
否则，即Repayment ≥ Interest时
RISK=Interest * 5%
Income=Interest * 90%
OPEX=Interest-RISK-Income
truth_value= truth_value（t-1）-（Repayment - Interest）
</t>
  </si>
  <si>
    <t>清算阈值</t>
  </si>
  <si>
    <t>Liquidation，清算阈值，即节点当前债务超过该阈值时进入清算机制。</t>
  </si>
  <si>
    <t>清算风险控制系数=15%</t>
  </si>
  <si>
    <t>Liquidation = Rmax+15%</t>
  </si>
  <si>
    <t>锁定的总价值（TVL）</t>
  </si>
  <si>
    <t>即指智能合约池子剩余未借出的FIL加上已入职节点锁定的所有余额的总和换算成$的价值：
TVL=（池子剩余的FIL+已入职节点的总余额）*每个FIL的价值$</t>
  </si>
  <si>
    <t>借款利率</t>
  </si>
  <si>
    <t>质押利率</t>
  </si>
  <si>
    <r>
      <rPr>
        <b/>
        <sz val="11"/>
        <color theme="1"/>
        <rFont val="宋体"/>
        <charset val="134"/>
        <scheme val="minor"/>
      </rPr>
      <t>利率用小于50%时平台运维储备反哺给投资者。
当 Use-rate &gt;=0.5：
Rdeposit</t>
    </r>
    <r>
      <rPr>
        <sz val="11"/>
        <color theme="1"/>
        <rFont val="宋体"/>
        <charset val="134"/>
        <scheme val="minor"/>
      </rPr>
      <t xml:space="preserve">=Use-rate *Rloan*(1-平台运维5%-平台风险5%)
否则
</t>
    </r>
    <r>
      <rPr>
        <b/>
        <sz val="11"/>
        <color theme="1"/>
        <rFont val="宋体"/>
        <charset val="134"/>
        <scheme val="minor"/>
      </rPr>
      <t>Rdeposit</t>
    </r>
    <r>
      <rPr>
        <sz val="11"/>
        <color theme="1"/>
        <rFont val="宋体"/>
        <charset val="134"/>
        <scheme val="minor"/>
      </rPr>
      <t>=Use-rate *Rloan*(1-平台风险5%)</t>
    </r>
  </si>
  <si>
    <t>质押惩罚机制：</t>
  </si>
  <si>
    <r>
      <rPr>
        <b/>
        <sz val="11"/>
        <color theme="1"/>
        <rFont val="宋体"/>
        <charset val="134"/>
        <scheme val="minor"/>
      </rPr>
      <t>1、扇区故障费</t>
    </r>
    <r>
      <rPr>
        <sz val="11"/>
        <color theme="1"/>
        <rFont val="宋体"/>
        <charset val="134"/>
        <scheme val="minor"/>
      </rPr>
      <t>：扇区错误或故障，SP主动提交错误报告，并在24小时内恢复正常，则可以免予处罚。超过24小时仍没有恢复，之后每天将罚没该扇区2.14天的扇区奖励。</t>
    </r>
  </si>
  <si>
    <r>
      <rPr>
        <b/>
        <sz val="11"/>
        <color theme="1"/>
        <rFont val="宋体"/>
        <charset val="134"/>
        <scheme val="minor"/>
      </rPr>
      <t>2、扇区故障检测费：</t>
    </r>
    <r>
      <rPr>
        <sz val="11"/>
        <color theme="1"/>
        <rFont val="宋体"/>
        <charset val="134"/>
        <scheme val="minor"/>
      </rPr>
      <t>当扇区错误或者故障，SP没有主动提交错误报告，而是有网络发现错误，这种情况下如果在24小时内恢复则可免予处罚，超过24小时没有恢复，之后每天将会罚没该扇区5天的区块奖励。</t>
    </r>
  </si>
  <si>
    <r>
      <rPr>
        <b/>
        <sz val="11"/>
        <color theme="1"/>
        <rFont val="宋体"/>
        <charset val="134"/>
        <scheme val="minor"/>
      </rPr>
      <t>3、扇区终止费</t>
    </r>
    <r>
      <rPr>
        <sz val="11"/>
        <color theme="1"/>
        <rFont val="宋体"/>
        <charset val="134"/>
        <scheme val="minor"/>
      </rPr>
      <t>：如果一个扇区连续掉算力超过14天，就会被网络认为是违约或者扇区被删除，将罚没该扇区所有的奖励及初始质押。</t>
    </r>
  </si>
  <si>
    <r>
      <rPr>
        <b/>
        <sz val="11"/>
        <color theme="1"/>
        <rFont val="宋体"/>
        <charset val="134"/>
        <scheme val="minor"/>
      </rPr>
      <t>4、时空证明迟交惩罚：</t>
    </r>
    <r>
      <rPr>
        <sz val="11"/>
        <color theme="1"/>
        <rFont val="宋体"/>
        <charset val="134"/>
        <scheme val="minor"/>
      </rPr>
      <t>如果节点迟交时空证明，节点应主动附送迟交罚款，罚款的数量与延长时间有关，节点自行计算。</t>
    </r>
  </si>
  <si>
    <r>
      <rPr>
        <b/>
        <sz val="11"/>
        <color theme="1"/>
        <rFont val="宋体"/>
        <charset val="134"/>
        <scheme val="minor"/>
      </rPr>
      <t>5、未提交时空证明：</t>
    </r>
    <r>
      <rPr>
        <sz val="11"/>
        <color theme="1"/>
        <rFont val="宋体"/>
        <charset val="134"/>
        <scheme val="minor"/>
      </rPr>
      <t>一个节点在一个提交周期内没有提交证明，并且延迟时间超过生成攻击的阈值，系统就认为该节点没有提交时空证明，这种情况将会罚没全部质押，算力为0.</t>
    </r>
  </si>
  <si>
    <r>
      <rPr>
        <b/>
        <sz val="11"/>
        <color theme="1"/>
        <rFont val="宋体"/>
        <charset val="134"/>
        <scheme val="minor"/>
      </rPr>
      <t>6、恶意分叉或者双爆：</t>
    </r>
    <r>
      <rPr>
        <sz val="11"/>
        <color theme="1"/>
        <rFont val="宋体"/>
        <charset val="134"/>
        <scheme val="minor"/>
      </rPr>
      <t>网络将会把当前节点所有算力全部清零，罚没所有质押。</t>
    </r>
  </si>
  <si>
    <t xml:space="preserve">  </t>
  </si>
  <si>
    <t>时间差</t>
  </si>
  <si>
    <t>△a（t1）</t>
  </si>
  <si>
    <t>△b（t2）</t>
  </si>
  <si>
    <t>△a（t2）</t>
  </si>
  <si>
    <t>△b（t3）</t>
  </si>
  <si>
    <t>△e</t>
  </si>
  <si>
    <t>△f</t>
  </si>
  <si>
    <t>Tyear一年中的秒数</t>
  </si>
  <si>
    <t>△Tyear(时间差在一年中的占比)t1</t>
  </si>
  <si>
    <t>△Tyear(时间差在一年中的占比)t2</t>
  </si>
  <si>
    <t>△Tyear(时间差在一年中的占比)t3</t>
  </si>
  <si>
    <t>△Tyear(时间差在一年中的占比)t4</t>
  </si>
  <si>
    <t>资金利用率</t>
  </si>
  <si>
    <t>总贷款利率</t>
  </si>
  <si>
    <t>当前的流动性利率</t>
  </si>
  <si>
    <t>即为当前的贷款年利率</t>
  </si>
  <si>
    <t>每天利率</t>
  </si>
  <si>
    <t>t1收益</t>
  </si>
  <si>
    <t>t2收益</t>
  </si>
  <si>
    <t>流动性计息指数（t=0）</t>
  </si>
  <si>
    <t>流动性计息指数（t1）</t>
  </si>
  <si>
    <t>流动性计息指数（t2）</t>
  </si>
  <si>
    <t>流动性计息指数（t3）</t>
  </si>
  <si>
    <t>流动性计息指数（t4）</t>
  </si>
  <si>
    <t>流动性计息指数（t5）</t>
  </si>
  <si>
    <t>流动性计息指数（t6）</t>
  </si>
  <si>
    <t>标准化计息指数（t1）</t>
  </si>
  <si>
    <t>标准化计息指数（t2）</t>
  </si>
  <si>
    <t>标准化计息指数（t3）</t>
  </si>
  <si>
    <t>标准化计息指数（t4）</t>
  </si>
  <si>
    <t>用户 的stFIL余额(t1)</t>
  </si>
  <si>
    <t>用户 x的stFIL余额(t2)</t>
  </si>
  <si>
    <t>用户 的stFIL余额(t3)</t>
  </si>
  <si>
    <t>用户 的stFIL余额(t4)</t>
  </si>
  <si>
    <t>用户b的stFIL余额(t2)</t>
  </si>
  <si>
    <t>用户占比储备金池的缩放因子(t=0)</t>
  </si>
  <si>
    <t>用户x占比储备金池的缩放因子(t1)</t>
  </si>
  <si>
    <t>用户占比储备金池的缩放因子(t2)</t>
  </si>
  <si>
    <t>用户占比储备金池的缩放因子(t3)</t>
  </si>
  <si>
    <t>用户占比储备金池的缩放因子(t4)</t>
  </si>
  <si>
    <t>用户占比储备金池的缩放因子(t5)</t>
  </si>
  <si>
    <t>用户占比储备金池的缩放因子(t6)</t>
  </si>
  <si>
    <t>用户b占比储备金池的缩放因子(t1)</t>
  </si>
  <si>
    <t>用户在协议中质押金额(t1)</t>
  </si>
  <si>
    <t>用户在协议中质押金额(t2)</t>
  </si>
  <si>
    <t>用户在协议中质押金额(t3)</t>
  </si>
  <si>
    <t>用户在协议中质押金额(t4)</t>
  </si>
  <si>
    <t>协议中解除质押金额(t1)</t>
  </si>
  <si>
    <t>协议中解除质押金额(t2)</t>
  </si>
  <si>
    <t>协议中解除质押金额(t3)</t>
  </si>
  <si>
    <t>协议中解除质押金额(t4)</t>
  </si>
  <si>
    <t>用户b在协议中质押金额(t2)</t>
  </si>
  <si>
    <t>资金利用率利率</t>
  </si>
  <si>
    <t>累积可变利率贷款计息指数（t1）</t>
  </si>
  <si>
    <t>累积可变利率贷款计息指数(t2)</t>
  </si>
  <si>
    <t>累积可变利率贷款计息指数(t3)</t>
  </si>
  <si>
    <t>用户可变利率贷款（累积）计息指数（t1）</t>
  </si>
  <si>
    <t>用户可变利率贷款（累积）计息指数（t2）</t>
  </si>
  <si>
    <t>用户可变利率贷款（累积）计息指数（t3）</t>
  </si>
  <si>
    <t>标准化可变利率(t1)</t>
  </si>
  <si>
    <t>标准化可变利率(t2)</t>
  </si>
  <si>
    <t>标准化可变利率(t3)</t>
  </si>
  <si>
    <t>用户的总可变利率债务</t>
  </si>
  <si>
    <t>用户 在时间 的缩放因子</t>
  </si>
  <si>
    <t>借款（t1）</t>
  </si>
  <si>
    <t>借款（t2）</t>
  </si>
  <si>
    <t>借款（t3）</t>
  </si>
  <si>
    <t>还款（t1）</t>
  </si>
  <si>
    <t>还款（t2）</t>
  </si>
  <si>
    <t>还款（t3）</t>
  </si>
  <si>
    <t>质押</t>
  </si>
</sst>
</file>

<file path=xl/styles.xml><?xml version="1.0" encoding="utf-8"?>
<styleSheet xmlns="http://schemas.openxmlformats.org/spreadsheetml/2006/main">
  <numFmts count="11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00%"/>
    <numFmt numFmtId="177" formatCode="0.0000000%"/>
    <numFmt numFmtId="178" formatCode="0.0000000_ "/>
    <numFmt numFmtId="179" formatCode="0.00000000%"/>
    <numFmt numFmtId="180" formatCode="0.0000%"/>
    <numFmt numFmtId="181" formatCode="0.000%"/>
    <numFmt numFmtId="182" formatCode="0.0_ "/>
  </numFmts>
  <fonts count="23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9"/>
      <color rgb="FF333333"/>
      <name val="宋体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 tint="0.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5" fillId="7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11" borderId="3" applyNumberFormat="0" applyFont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6" fillId="15" borderId="6" applyNumberFormat="0" applyAlignment="0" applyProtection="0">
      <alignment vertical="center"/>
    </xf>
    <xf numFmtId="0" fontId="17" fillId="15" borderId="2" applyNumberFormat="0" applyAlignment="0" applyProtection="0">
      <alignment vertical="center"/>
    </xf>
    <xf numFmtId="0" fontId="18" fillId="16" borderId="7" applyNumberFormat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7" fillId="36" borderId="0" applyNumberFormat="0" applyBorder="0" applyAlignment="0" applyProtection="0">
      <alignment vertical="center"/>
    </xf>
  </cellStyleXfs>
  <cellXfs count="56">
    <xf numFmtId="0" fontId="0" fillId="0" borderId="0" xfId="0">
      <alignment vertical="center"/>
    </xf>
    <xf numFmtId="0" fontId="1" fillId="0" borderId="1" xfId="0" applyFont="1" applyBorder="1">
      <alignment vertical="center"/>
    </xf>
    <xf numFmtId="0" fontId="0" fillId="0" borderId="1" xfId="0" applyBorder="1">
      <alignment vertical="center"/>
    </xf>
    <xf numFmtId="10" fontId="0" fillId="0" borderId="1" xfId="11" applyNumberFormat="1" applyBorder="1">
      <alignment vertical="center"/>
    </xf>
    <xf numFmtId="10" fontId="0" fillId="0" borderId="0" xfId="11" applyNumberFormat="1">
      <alignment vertical="center"/>
    </xf>
    <xf numFmtId="176" fontId="0" fillId="0" borderId="1" xfId="11" applyNumberFormat="1" applyBorder="1">
      <alignment vertical="center"/>
    </xf>
    <xf numFmtId="0" fontId="0" fillId="2" borderId="0" xfId="0" applyFill="1">
      <alignment vertical="center"/>
    </xf>
    <xf numFmtId="178" fontId="0" fillId="2" borderId="0" xfId="0" applyNumberFormat="1" applyFill="1">
      <alignment vertical="center"/>
    </xf>
    <xf numFmtId="179" fontId="0" fillId="0" borderId="1" xfId="11" applyNumberFormat="1" applyBorder="1">
      <alignment vertical="center"/>
    </xf>
    <xf numFmtId="0" fontId="1" fillId="0" borderId="0" xfId="0" applyFont="1">
      <alignment vertical="center"/>
    </xf>
    <xf numFmtId="177" fontId="0" fillId="0" borderId="1" xfId="11" applyNumberFormat="1" applyBorder="1">
      <alignment vertical="center"/>
    </xf>
    <xf numFmtId="10" fontId="0" fillId="0" borderId="1" xfId="0" applyNumberFormat="1" applyBorder="1">
      <alignment vertical="center"/>
    </xf>
    <xf numFmtId="0" fontId="0" fillId="3" borderId="0" xfId="0" applyFill="1">
      <alignment vertical="center"/>
    </xf>
    <xf numFmtId="0" fontId="1" fillId="4" borderId="1" xfId="0" applyFont="1" applyFill="1" applyBorder="1">
      <alignment vertical="center"/>
    </xf>
    <xf numFmtId="0" fontId="0" fillId="4" borderId="1" xfId="0" applyFill="1" applyBorder="1">
      <alignment vertical="center"/>
    </xf>
    <xf numFmtId="0" fontId="1" fillId="5" borderId="0" xfId="0" applyFont="1" applyFill="1" applyAlignment="1">
      <alignment horizontal="center" vertical="center"/>
    </xf>
    <xf numFmtId="9" fontId="1" fillId="0" borderId="0" xfId="0" applyNumberFormat="1" applyFont="1">
      <alignment vertical="center"/>
    </xf>
    <xf numFmtId="180" fontId="0" fillId="0" borderId="0" xfId="11" applyNumberFormat="1">
      <alignment vertical="center"/>
    </xf>
    <xf numFmtId="9" fontId="0" fillId="0" borderId="0" xfId="0" applyNumberFormat="1">
      <alignment vertical="center"/>
    </xf>
    <xf numFmtId="181" fontId="0" fillId="0" borderId="0" xfId="11" applyNumberFormat="1">
      <alignment vertical="center"/>
    </xf>
    <xf numFmtId="182" fontId="0" fillId="0" borderId="0" xfId="0" applyNumberFormat="1">
      <alignment vertical="center"/>
    </xf>
    <xf numFmtId="0" fontId="1" fillId="4" borderId="0" xfId="0" applyFont="1" applyFill="1" applyAlignment="1">
      <alignment horizontal="center" vertical="center"/>
    </xf>
    <xf numFmtId="10" fontId="1" fillId="4" borderId="0" xfId="11" applyNumberFormat="1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9" fontId="0" fillId="0" borderId="0" xfId="0" applyNumberFormat="1" applyFont="1" applyFill="1" applyBorder="1" applyAlignment="1" applyProtection="1">
      <alignment vertical="center"/>
    </xf>
    <xf numFmtId="0" fontId="1" fillId="0" borderId="0" xfId="0" applyFont="1" applyFill="1" applyAlignment="1"/>
    <xf numFmtId="9" fontId="0" fillId="0" borderId="0" xfId="11" applyNumberFormat="1" applyFont="1" applyFill="1" applyAlignment="1"/>
    <xf numFmtId="9" fontId="0" fillId="0" borderId="0" xfId="11" applyFont="1" applyFill="1" applyAlignment="1"/>
    <xf numFmtId="0" fontId="0" fillId="0" borderId="0" xfId="0" applyFont="1" applyFill="1" applyAlignment="1"/>
    <xf numFmtId="0" fontId="1" fillId="0" borderId="0" xfId="0" applyFont="1" applyFill="1" applyAlignment="1">
      <alignment wrapText="1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horizontal="left" vertical="center" wrapText="1"/>
    </xf>
    <xf numFmtId="9" fontId="2" fillId="0" borderId="0" xfId="0" applyNumberFormat="1" applyFont="1">
      <alignment vertical="center"/>
    </xf>
    <xf numFmtId="180" fontId="2" fillId="0" borderId="0" xfId="11" applyNumberFormat="1" applyFont="1">
      <alignment vertical="center"/>
    </xf>
    <xf numFmtId="9" fontId="0" fillId="0" borderId="0" xfId="11">
      <alignment vertical="center"/>
    </xf>
    <xf numFmtId="10" fontId="2" fillId="0" borderId="0" xfId="11" applyNumberFormat="1" applyFont="1">
      <alignment vertical="center"/>
    </xf>
    <xf numFmtId="0" fontId="0" fillId="0" borderId="0" xfId="0" applyFill="1">
      <alignment vertical="center"/>
    </xf>
    <xf numFmtId="0" fontId="1" fillId="5" borderId="0" xfId="0" applyFont="1" applyFill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1" fillId="0" borderId="0" xfId="0" applyFont="1" applyAlignment="1">
      <alignment vertical="top" wrapText="1"/>
    </xf>
    <xf numFmtId="0" fontId="1" fillId="0" borderId="0" xfId="0" applyFont="1" applyAlignment="1">
      <alignment vertical="center" wrapText="1"/>
    </xf>
    <xf numFmtId="0" fontId="0" fillId="0" borderId="0" xfId="0" applyFont="1" applyFill="1">
      <alignment vertical="center"/>
    </xf>
    <xf numFmtId="0" fontId="0" fillId="0" borderId="0" xfId="0" applyFont="1" applyAlignment="1">
      <alignment vertical="top" wrapText="1"/>
    </xf>
    <xf numFmtId="0" fontId="0" fillId="0" borderId="0" xfId="0" applyFont="1" applyAlignment="1">
      <alignment horizontal="left" vertical="center" wrapText="1"/>
    </xf>
    <xf numFmtId="0" fontId="0" fillId="0" borderId="0" xfId="0" applyAlignment="1">
      <alignment vertical="center" wrapText="1"/>
    </xf>
    <xf numFmtId="0" fontId="0" fillId="0" borderId="0" xfId="0" applyFont="1" applyAlignment="1">
      <alignment horizontal="left" vertical="top" wrapText="1"/>
    </xf>
    <xf numFmtId="0" fontId="0" fillId="0" borderId="0" xfId="0" applyFont="1" applyFill="1" applyAlignment="1">
      <alignment vertical="center" wrapText="1"/>
    </xf>
    <xf numFmtId="0" fontId="1" fillId="0" borderId="0" xfId="0" applyFont="1" applyAlignment="1">
      <alignment vertical="center"/>
    </xf>
    <xf numFmtId="0" fontId="0" fillId="0" borderId="0" xfId="0" applyFont="1" applyAlignment="1">
      <alignment horizontal="center" vertical="top" wrapText="1"/>
    </xf>
    <xf numFmtId="0" fontId="1" fillId="0" borderId="0" xfId="0" applyFont="1" applyFill="1">
      <alignment vertical="center"/>
    </xf>
    <xf numFmtId="0" fontId="3" fillId="0" borderId="0" xfId="0" applyFont="1">
      <alignment vertical="center"/>
    </xf>
    <xf numFmtId="9" fontId="0" fillId="0" borderId="0" xfId="0" applyNumberFormat="1" applyFill="1">
      <alignment vertical="center"/>
    </xf>
    <xf numFmtId="177" fontId="0" fillId="0" borderId="0" xfId="11" applyNumberFormat="1" applyFill="1">
      <alignment vertical="center"/>
    </xf>
    <xf numFmtId="179" fontId="0" fillId="0" borderId="0" xfId="11" applyNumberFormat="1" applyFill="1">
      <alignment vertical="center"/>
    </xf>
    <xf numFmtId="3" fontId="0" fillId="0" borderId="0" xfId="0" applyNumberFormat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利率变化图表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图表!$H$1</c:f>
              <c:strCache>
                <c:ptCount val="1"/>
                <c:pt idx="0">
                  <c:v>借款利率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图表!$G$2:$G$102</c:f>
              <c:numCache>
                <c:formatCode>0%</c:formatCode>
                <c:ptCount val="101"/>
                <c:pt idx="0" c:formatCode="0%">
                  <c:v>0</c:v>
                </c:pt>
                <c:pt idx="1" c:formatCode="0%">
                  <c:v>0.01</c:v>
                </c:pt>
                <c:pt idx="2" c:formatCode="0%">
                  <c:v>0.02</c:v>
                </c:pt>
                <c:pt idx="3" c:formatCode="0%">
                  <c:v>0.03</c:v>
                </c:pt>
                <c:pt idx="4" c:formatCode="0%">
                  <c:v>0.04</c:v>
                </c:pt>
                <c:pt idx="5" c:formatCode="0%">
                  <c:v>0.05</c:v>
                </c:pt>
                <c:pt idx="6" c:formatCode="0%">
                  <c:v>0.06</c:v>
                </c:pt>
                <c:pt idx="7" c:formatCode="0%">
                  <c:v>0.07</c:v>
                </c:pt>
                <c:pt idx="8" c:formatCode="0%">
                  <c:v>0.08</c:v>
                </c:pt>
                <c:pt idx="9" c:formatCode="0%">
                  <c:v>0.09</c:v>
                </c:pt>
                <c:pt idx="10" c:formatCode="0%">
                  <c:v>0.1</c:v>
                </c:pt>
                <c:pt idx="11" c:formatCode="0%">
                  <c:v>0.11</c:v>
                </c:pt>
                <c:pt idx="12" c:formatCode="0%">
                  <c:v>0.12</c:v>
                </c:pt>
                <c:pt idx="13" c:formatCode="0%">
                  <c:v>0.13</c:v>
                </c:pt>
                <c:pt idx="14" c:formatCode="0%">
                  <c:v>0.14</c:v>
                </c:pt>
                <c:pt idx="15" c:formatCode="0%">
                  <c:v>0.15</c:v>
                </c:pt>
                <c:pt idx="16" c:formatCode="0%">
                  <c:v>0.16</c:v>
                </c:pt>
                <c:pt idx="17" c:formatCode="0%">
                  <c:v>0.17</c:v>
                </c:pt>
                <c:pt idx="18" c:formatCode="0%">
                  <c:v>0.18</c:v>
                </c:pt>
                <c:pt idx="19" c:formatCode="0%">
                  <c:v>0.19</c:v>
                </c:pt>
                <c:pt idx="20" c:formatCode="0%">
                  <c:v>0.2</c:v>
                </c:pt>
                <c:pt idx="21" c:formatCode="0%">
                  <c:v>0.21</c:v>
                </c:pt>
                <c:pt idx="22" c:formatCode="0%">
                  <c:v>0.22</c:v>
                </c:pt>
                <c:pt idx="23" c:formatCode="0%">
                  <c:v>0.23</c:v>
                </c:pt>
                <c:pt idx="24" c:formatCode="0%">
                  <c:v>0.24</c:v>
                </c:pt>
                <c:pt idx="25" c:formatCode="0%">
                  <c:v>0.25</c:v>
                </c:pt>
                <c:pt idx="26" c:formatCode="0%">
                  <c:v>0.26</c:v>
                </c:pt>
                <c:pt idx="27" c:formatCode="0%">
                  <c:v>0.27</c:v>
                </c:pt>
                <c:pt idx="28" c:formatCode="0%">
                  <c:v>0.28</c:v>
                </c:pt>
                <c:pt idx="29" c:formatCode="0%">
                  <c:v>0.29</c:v>
                </c:pt>
                <c:pt idx="30" c:formatCode="0%">
                  <c:v>0.3</c:v>
                </c:pt>
                <c:pt idx="31" c:formatCode="0%">
                  <c:v>0.31</c:v>
                </c:pt>
                <c:pt idx="32" c:formatCode="0%">
                  <c:v>0.32</c:v>
                </c:pt>
                <c:pt idx="33" c:formatCode="0%">
                  <c:v>0.33</c:v>
                </c:pt>
                <c:pt idx="34" c:formatCode="0%">
                  <c:v>0.34</c:v>
                </c:pt>
                <c:pt idx="35" c:formatCode="0%">
                  <c:v>0.35</c:v>
                </c:pt>
                <c:pt idx="36" c:formatCode="0%">
                  <c:v>0.36</c:v>
                </c:pt>
                <c:pt idx="37" c:formatCode="0%">
                  <c:v>0.37</c:v>
                </c:pt>
                <c:pt idx="38" c:formatCode="0%">
                  <c:v>0.38</c:v>
                </c:pt>
                <c:pt idx="39" c:formatCode="0%">
                  <c:v>0.39</c:v>
                </c:pt>
                <c:pt idx="40" c:formatCode="0%">
                  <c:v>0.4</c:v>
                </c:pt>
                <c:pt idx="41" c:formatCode="0%">
                  <c:v>0.41</c:v>
                </c:pt>
                <c:pt idx="42" c:formatCode="0%">
                  <c:v>0.42</c:v>
                </c:pt>
                <c:pt idx="43" c:formatCode="0%">
                  <c:v>0.43</c:v>
                </c:pt>
                <c:pt idx="44" c:formatCode="0%">
                  <c:v>0.44</c:v>
                </c:pt>
                <c:pt idx="45" c:formatCode="0%">
                  <c:v>0.45</c:v>
                </c:pt>
                <c:pt idx="46" c:formatCode="0%">
                  <c:v>0.46</c:v>
                </c:pt>
                <c:pt idx="47" c:formatCode="0%">
                  <c:v>0.47</c:v>
                </c:pt>
                <c:pt idx="48" c:formatCode="0%">
                  <c:v>0.48</c:v>
                </c:pt>
                <c:pt idx="49" c:formatCode="0%">
                  <c:v>0.49</c:v>
                </c:pt>
                <c:pt idx="50" c:formatCode="0%">
                  <c:v>0.5</c:v>
                </c:pt>
                <c:pt idx="51" c:formatCode="0%">
                  <c:v>0.51</c:v>
                </c:pt>
                <c:pt idx="52" c:formatCode="0%">
                  <c:v>0.52</c:v>
                </c:pt>
                <c:pt idx="53" c:formatCode="0%">
                  <c:v>0.53</c:v>
                </c:pt>
                <c:pt idx="54" c:formatCode="0%">
                  <c:v>0.54</c:v>
                </c:pt>
                <c:pt idx="55" c:formatCode="0%">
                  <c:v>0.55</c:v>
                </c:pt>
                <c:pt idx="56" c:formatCode="0%">
                  <c:v>0.56</c:v>
                </c:pt>
                <c:pt idx="57" c:formatCode="0%">
                  <c:v>0.57</c:v>
                </c:pt>
                <c:pt idx="58" c:formatCode="0%">
                  <c:v>0.58</c:v>
                </c:pt>
                <c:pt idx="59" c:formatCode="0%">
                  <c:v>0.59</c:v>
                </c:pt>
                <c:pt idx="60" c:formatCode="0%">
                  <c:v>0.6</c:v>
                </c:pt>
                <c:pt idx="61" c:formatCode="0%">
                  <c:v>0.61</c:v>
                </c:pt>
                <c:pt idx="62" c:formatCode="0%">
                  <c:v>0.62</c:v>
                </c:pt>
                <c:pt idx="63" c:formatCode="0%">
                  <c:v>0.63</c:v>
                </c:pt>
                <c:pt idx="64" c:formatCode="0%">
                  <c:v>0.64</c:v>
                </c:pt>
                <c:pt idx="65" c:formatCode="0%">
                  <c:v>0.65</c:v>
                </c:pt>
                <c:pt idx="66" c:formatCode="0%">
                  <c:v>0.66</c:v>
                </c:pt>
                <c:pt idx="67" c:formatCode="0%">
                  <c:v>0.67</c:v>
                </c:pt>
                <c:pt idx="68" c:formatCode="0%">
                  <c:v>0.68</c:v>
                </c:pt>
                <c:pt idx="69" c:formatCode="0%">
                  <c:v>0.69</c:v>
                </c:pt>
                <c:pt idx="70" c:formatCode="0%">
                  <c:v>0.7</c:v>
                </c:pt>
                <c:pt idx="71" c:formatCode="0%">
                  <c:v>0.71</c:v>
                </c:pt>
                <c:pt idx="72" c:formatCode="0%">
                  <c:v>0.72</c:v>
                </c:pt>
                <c:pt idx="73" c:formatCode="0%">
                  <c:v>0.73</c:v>
                </c:pt>
                <c:pt idx="74" c:formatCode="0%">
                  <c:v>0.74</c:v>
                </c:pt>
                <c:pt idx="75" c:formatCode="0%">
                  <c:v>0.75</c:v>
                </c:pt>
                <c:pt idx="76" c:formatCode="0%">
                  <c:v>0.76</c:v>
                </c:pt>
                <c:pt idx="77" c:formatCode="0%">
                  <c:v>0.77</c:v>
                </c:pt>
                <c:pt idx="78" c:formatCode="0%">
                  <c:v>0.78</c:v>
                </c:pt>
                <c:pt idx="79" c:formatCode="0%">
                  <c:v>0.79</c:v>
                </c:pt>
                <c:pt idx="80" c:formatCode="0%">
                  <c:v>0.8</c:v>
                </c:pt>
                <c:pt idx="81" c:formatCode="0%">
                  <c:v>0.81</c:v>
                </c:pt>
                <c:pt idx="82" c:formatCode="0%">
                  <c:v>0.82</c:v>
                </c:pt>
                <c:pt idx="83" c:formatCode="0%">
                  <c:v>0.83</c:v>
                </c:pt>
                <c:pt idx="84" c:formatCode="0%">
                  <c:v>0.84</c:v>
                </c:pt>
                <c:pt idx="85" c:formatCode="0%">
                  <c:v>0.85</c:v>
                </c:pt>
                <c:pt idx="86" c:formatCode="0%">
                  <c:v>0.86</c:v>
                </c:pt>
                <c:pt idx="87" c:formatCode="0%">
                  <c:v>0.87</c:v>
                </c:pt>
                <c:pt idx="88" c:formatCode="0%">
                  <c:v>0.88</c:v>
                </c:pt>
                <c:pt idx="89" c:formatCode="0%">
                  <c:v>0.89</c:v>
                </c:pt>
                <c:pt idx="90" c:formatCode="0%">
                  <c:v>0.9</c:v>
                </c:pt>
                <c:pt idx="91" c:formatCode="0%">
                  <c:v>0.91</c:v>
                </c:pt>
                <c:pt idx="92" c:formatCode="0%">
                  <c:v>0.92</c:v>
                </c:pt>
                <c:pt idx="93" c:formatCode="0%">
                  <c:v>0.93</c:v>
                </c:pt>
                <c:pt idx="94" c:formatCode="0%">
                  <c:v>0.940000000000001</c:v>
                </c:pt>
                <c:pt idx="95" c:formatCode="0%">
                  <c:v>0.950000000000001</c:v>
                </c:pt>
                <c:pt idx="96" c:formatCode="0%">
                  <c:v>0.960000000000001</c:v>
                </c:pt>
                <c:pt idx="97" c:formatCode="0%">
                  <c:v>0.970000000000001</c:v>
                </c:pt>
                <c:pt idx="98" c:formatCode="0%">
                  <c:v>0.980000000000001</c:v>
                </c:pt>
                <c:pt idx="99" c:formatCode="0%">
                  <c:v>0.990000000000001</c:v>
                </c:pt>
                <c:pt idx="100" c:formatCode="0%">
                  <c:v>1</c:v>
                </c:pt>
              </c:numCache>
            </c:numRef>
          </c:cat>
          <c:val>
            <c:numRef>
              <c:f>图表!$H$2:$H$102</c:f>
              <c:numCache>
                <c:formatCode>0.0000%</c:formatCode>
                <c:ptCount val="101"/>
                <c:pt idx="0">
                  <c:v>0.0468372499961626</c:v>
                </c:pt>
                <c:pt idx="1">
                  <c:v>0.0491791124959708</c:v>
                </c:pt>
                <c:pt idx="2">
                  <c:v>0.0515209749957789</c:v>
                </c:pt>
                <c:pt idx="3">
                  <c:v>0.053862837495587</c:v>
                </c:pt>
                <c:pt idx="4">
                  <c:v>0.0562046999953952</c:v>
                </c:pt>
                <c:pt idx="5">
                  <c:v>0.0585465624952033</c:v>
                </c:pt>
                <c:pt idx="6">
                  <c:v>0.0608884249950114</c:v>
                </c:pt>
                <c:pt idx="7">
                  <c:v>0.0632302874948196</c:v>
                </c:pt>
                <c:pt idx="8">
                  <c:v>0.0655721499946277</c:v>
                </c:pt>
                <c:pt idx="9">
                  <c:v>0.0679140124944358</c:v>
                </c:pt>
                <c:pt idx="10">
                  <c:v>0.070255874994244</c:v>
                </c:pt>
                <c:pt idx="11">
                  <c:v>0.0725977374940521</c:v>
                </c:pt>
                <c:pt idx="12">
                  <c:v>0.0749395999938602</c:v>
                </c:pt>
                <c:pt idx="13">
                  <c:v>0.0772814624936684</c:v>
                </c:pt>
                <c:pt idx="14">
                  <c:v>0.0796233249934765</c:v>
                </c:pt>
                <c:pt idx="15">
                  <c:v>0.0819651874932846</c:v>
                </c:pt>
                <c:pt idx="16">
                  <c:v>0.0843070499930928</c:v>
                </c:pt>
                <c:pt idx="17">
                  <c:v>0.0866489124929009</c:v>
                </c:pt>
                <c:pt idx="18">
                  <c:v>0.088990774992709</c:v>
                </c:pt>
                <c:pt idx="19">
                  <c:v>0.0913326374925172</c:v>
                </c:pt>
                <c:pt idx="20">
                  <c:v>0.0936744999923253</c:v>
                </c:pt>
                <c:pt idx="21">
                  <c:v>0.0960163624921334</c:v>
                </c:pt>
                <c:pt idx="22">
                  <c:v>0.0983582249919416</c:v>
                </c:pt>
                <c:pt idx="23">
                  <c:v>0.10070008749175</c:v>
                </c:pt>
                <c:pt idx="24">
                  <c:v>0.103041949991558</c:v>
                </c:pt>
                <c:pt idx="25">
                  <c:v>0.105383812491366</c:v>
                </c:pt>
                <c:pt idx="26">
                  <c:v>0.107725674991174</c:v>
                </c:pt>
                <c:pt idx="27">
                  <c:v>0.110067537490982</c:v>
                </c:pt>
                <c:pt idx="28">
                  <c:v>0.11240939999079</c:v>
                </c:pt>
                <c:pt idx="29">
                  <c:v>0.114751262490598</c:v>
                </c:pt>
                <c:pt idx="30">
                  <c:v>0.117093124990407</c:v>
                </c:pt>
                <c:pt idx="31">
                  <c:v>0.119434987490215</c:v>
                </c:pt>
                <c:pt idx="32">
                  <c:v>0.121776849990023</c:v>
                </c:pt>
                <c:pt idx="33">
                  <c:v>0.124118712489831</c:v>
                </c:pt>
                <c:pt idx="34">
                  <c:v>0.126460574989639</c:v>
                </c:pt>
                <c:pt idx="35">
                  <c:v>0.128802437489447</c:v>
                </c:pt>
                <c:pt idx="36">
                  <c:v>0.131144299989255</c:v>
                </c:pt>
                <c:pt idx="37">
                  <c:v>0.133486162489064</c:v>
                </c:pt>
                <c:pt idx="38">
                  <c:v>0.135828024988872</c:v>
                </c:pt>
                <c:pt idx="39">
                  <c:v>0.13816988748868</c:v>
                </c:pt>
                <c:pt idx="40">
                  <c:v>0.140511749988488</c:v>
                </c:pt>
                <c:pt idx="41">
                  <c:v>0.142853612488296</c:v>
                </c:pt>
                <c:pt idx="42">
                  <c:v>0.145195474988104</c:v>
                </c:pt>
                <c:pt idx="43">
                  <c:v>0.147537337487912</c:v>
                </c:pt>
                <c:pt idx="44">
                  <c:v>0.14987919998772</c:v>
                </c:pt>
                <c:pt idx="45">
                  <c:v>0.152221062487529</c:v>
                </c:pt>
                <c:pt idx="46">
                  <c:v>0.154562924987337</c:v>
                </c:pt>
                <c:pt idx="47">
                  <c:v>0.156904787487145</c:v>
                </c:pt>
                <c:pt idx="48">
                  <c:v>0.159246649986953</c:v>
                </c:pt>
                <c:pt idx="49">
                  <c:v>0.161588512486761</c:v>
                </c:pt>
                <c:pt idx="50">
                  <c:v>0.163930374986569</c:v>
                </c:pt>
                <c:pt idx="51">
                  <c:v>0.166272237486377</c:v>
                </c:pt>
                <c:pt idx="52">
                  <c:v>0.168614099986186</c:v>
                </c:pt>
                <c:pt idx="53">
                  <c:v>0.170955962485994</c:v>
                </c:pt>
                <c:pt idx="54">
                  <c:v>0.173297824985802</c:v>
                </c:pt>
                <c:pt idx="55">
                  <c:v>0.17563968748561</c:v>
                </c:pt>
                <c:pt idx="56">
                  <c:v>0.177981549985418</c:v>
                </c:pt>
                <c:pt idx="57">
                  <c:v>0.180323412485226</c:v>
                </c:pt>
                <c:pt idx="58">
                  <c:v>0.182665274985034</c:v>
                </c:pt>
                <c:pt idx="59">
                  <c:v>0.185007137484842</c:v>
                </c:pt>
                <c:pt idx="60">
                  <c:v>0.187348999984651</c:v>
                </c:pt>
                <c:pt idx="61">
                  <c:v>0.189690862484459</c:v>
                </c:pt>
                <c:pt idx="62">
                  <c:v>0.192032724984267</c:v>
                </c:pt>
                <c:pt idx="63">
                  <c:v>0.194374587484075</c:v>
                </c:pt>
                <c:pt idx="64">
                  <c:v>0.196716449983883</c:v>
                </c:pt>
                <c:pt idx="65">
                  <c:v>0.199058312483691</c:v>
                </c:pt>
                <c:pt idx="66">
                  <c:v>0.201400174983499</c:v>
                </c:pt>
                <c:pt idx="67">
                  <c:v>0.203742037483308</c:v>
                </c:pt>
                <c:pt idx="68">
                  <c:v>0.206083899983116</c:v>
                </c:pt>
                <c:pt idx="69">
                  <c:v>0.208425762482924</c:v>
                </c:pt>
                <c:pt idx="70">
                  <c:v>0.210767624982732</c:v>
                </c:pt>
                <c:pt idx="71">
                  <c:v>0.21310948748254</c:v>
                </c:pt>
                <c:pt idx="72">
                  <c:v>0.215451349982348</c:v>
                </c:pt>
                <c:pt idx="73">
                  <c:v>0.217793212482156</c:v>
                </c:pt>
                <c:pt idx="74">
                  <c:v>0.220135074981964</c:v>
                </c:pt>
                <c:pt idx="75">
                  <c:v>0.222476937481773</c:v>
                </c:pt>
                <c:pt idx="76">
                  <c:v>0.224818799981581</c:v>
                </c:pt>
                <c:pt idx="77">
                  <c:v>0.227160662481389</c:v>
                </c:pt>
                <c:pt idx="78">
                  <c:v>0.229502524981197</c:v>
                </c:pt>
                <c:pt idx="79">
                  <c:v>0.231844387481005</c:v>
                </c:pt>
                <c:pt idx="80">
                  <c:v>0.234186249980813</c:v>
                </c:pt>
                <c:pt idx="81">
                  <c:v>0.236528112480621</c:v>
                </c:pt>
                <c:pt idx="82">
                  <c:v>0.23886997498043</c:v>
                </c:pt>
                <c:pt idx="83">
                  <c:v>0.241211837480238</c:v>
                </c:pt>
                <c:pt idx="84">
                  <c:v>0.243553699980046</c:v>
                </c:pt>
                <c:pt idx="85">
                  <c:v>0.245895562479854</c:v>
                </c:pt>
                <c:pt idx="86">
                  <c:v>0.248237424979662</c:v>
                </c:pt>
                <c:pt idx="87">
                  <c:v>0.25057928747947</c:v>
                </c:pt>
                <c:pt idx="88">
                  <c:v>0.252921149979278</c:v>
                </c:pt>
                <c:pt idx="89">
                  <c:v>0.255263012479086</c:v>
                </c:pt>
                <c:pt idx="90">
                  <c:v>0.257604874978895</c:v>
                </c:pt>
                <c:pt idx="91">
                  <c:v>0.278681637477168</c:v>
                </c:pt>
                <c:pt idx="92">
                  <c:v>0.299758399975441</c:v>
                </c:pt>
                <c:pt idx="93">
                  <c:v>0.320835162473714</c:v>
                </c:pt>
                <c:pt idx="94">
                  <c:v>0.341911924971989</c:v>
                </c:pt>
                <c:pt idx="95">
                  <c:v>0.362988687470262</c:v>
                </c:pt>
                <c:pt idx="96">
                  <c:v>0.384065449968536</c:v>
                </c:pt>
                <c:pt idx="97">
                  <c:v>0.405142212466809</c:v>
                </c:pt>
                <c:pt idx="98">
                  <c:v>0.426218974965082</c:v>
                </c:pt>
                <c:pt idx="99">
                  <c:v>0.447295737463355</c:v>
                </c:pt>
                <c:pt idx="100">
                  <c:v>0.468372499961626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图表!$I$1</c:f>
              <c:strCache>
                <c:ptCount val="1"/>
                <c:pt idx="0">
                  <c:v>质押利率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图表!$G$2:$G$102</c:f>
              <c:numCache>
                <c:formatCode>0%</c:formatCode>
                <c:ptCount val="101"/>
                <c:pt idx="0" c:formatCode="0%">
                  <c:v>0</c:v>
                </c:pt>
                <c:pt idx="1" c:formatCode="0%">
                  <c:v>0.01</c:v>
                </c:pt>
                <c:pt idx="2" c:formatCode="0%">
                  <c:v>0.02</c:v>
                </c:pt>
                <c:pt idx="3" c:formatCode="0%">
                  <c:v>0.03</c:v>
                </c:pt>
                <c:pt idx="4" c:formatCode="0%">
                  <c:v>0.04</c:v>
                </c:pt>
                <c:pt idx="5" c:formatCode="0%">
                  <c:v>0.05</c:v>
                </c:pt>
                <c:pt idx="6" c:formatCode="0%">
                  <c:v>0.06</c:v>
                </c:pt>
                <c:pt idx="7" c:formatCode="0%">
                  <c:v>0.07</c:v>
                </c:pt>
                <c:pt idx="8" c:formatCode="0%">
                  <c:v>0.08</c:v>
                </c:pt>
                <c:pt idx="9" c:formatCode="0%">
                  <c:v>0.09</c:v>
                </c:pt>
                <c:pt idx="10" c:formatCode="0%">
                  <c:v>0.1</c:v>
                </c:pt>
                <c:pt idx="11" c:formatCode="0%">
                  <c:v>0.11</c:v>
                </c:pt>
                <c:pt idx="12" c:formatCode="0%">
                  <c:v>0.12</c:v>
                </c:pt>
                <c:pt idx="13" c:formatCode="0%">
                  <c:v>0.13</c:v>
                </c:pt>
                <c:pt idx="14" c:formatCode="0%">
                  <c:v>0.14</c:v>
                </c:pt>
                <c:pt idx="15" c:formatCode="0%">
                  <c:v>0.15</c:v>
                </c:pt>
                <c:pt idx="16" c:formatCode="0%">
                  <c:v>0.16</c:v>
                </c:pt>
                <c:pt idx="17" c:formatCode="0%">
                  <c:v>0.17</c:v>
                </c:pt>
                <c:pt idx="18" c:formatCode="0%">
                  <c:v>0.18</c:v>
                </c:pt>
                <c:pt idx="19" c:formatCode="0%">
                  <c:v>0.19</c:v>
                </c:pt>
                <c:pt idx="20" c:formatCode="0%">
                  <c:v>0.2</c:v>
                </c:pt>
                <c:pt idx="21" c:formatCode="0%">
                  <c:v>0.21</c:v>
                </c:pt>
                <c:pt idx="22" c:formatCode="0%">
                  <c:v>0.22</c:v>
                </c:pt>
                <c:pt idx="23" c:formatCode="0%">
                  <c:v>0.23</c:v>
                </c:pt>
                <c:pt idx="24" c:formatCode="0%">
                  <c:v>0.24</c:v>
                </c:pt>
                <c:pt idx="25" c:formatCode="0%">
                  <c:v>0.25</c:v>
                </c:pt>
                <c:pt idx="26" c:formatCode="0%">
                  <c:v>0.26</c:v>
                </c:pt>
                <c:pt idx="27" c:formatCode="0%">
                  <c:v>0.27</c:v>
                </c:pt>
                <c:pt idx="28" c:formatCode="0%">
                  <c:v>0.28</c:v>
                </c:pt>
                <c:pt idx="29" c:formatCode="0%">
                  <c:v>0.29</c:v>
                </c:pt>
                <c:pt idx="30" c:formatCode="0%">
                  <c:v>0.3</c:v>
                </c:pt>
                <c:pt idx="31" c:formatCode="0%">
                  <c:v>0.31</c:v>
                </c:pt>
                <c:pt idx="32" c:formatCode="0%">
                  <c:v>0.32</c:v>
                </c:pt>
                <c:pt idx="33" c:formatCode="0%">
                  <c:v>0.33</c:v>
                </c:pt>
                <c:pt idx="34" c:formatCode="0%">
                  <c:v>0.34</c:v>
                </c:pt>
                <c:pt idx="35" c:formatCode="0%">
                  <c:v>0.35</c:v>
                </c:pt>
                <c:pt idx="36" c:formatCode="0%">
                  <c:v>0.36</c:v>
                </c:pt>
                <c:pt idx="37" c:formatCode="0%">
                  <c:v>0.37</c:v>
                </c:pt>
                <c:pt idx="38" c:formatCode="0%">
                  <c:v>0.38</c:v>
                </c:pt>
                <c:pt idx="39" c:formatCode="0%">
                  <c:v>0.39</c:v>
                </c:pt>
                <c:pt idx="40" c:formatCode="0%">
                  <c:v>0.4</c:v>
                </c:pt>
                <c:pt idx="41" c:formatCode="0%">
                  <c:v>0.41</c:v>
                </c:pt>
                <c:pt idx="42" c:formatCode="0%">
                  <c:v>0.42</c:v>
                </c:pt>
                <c:pt idx="43" c:formatCode="0%">
                  <c:v>0.43</c:v>
                </c:pt>
                <c:pt idx="44" c:formatCode="0%">
                  <c:v>0.44</c:v>
                </c:pt>
                <c:pt idx="45" c:formatCode="0%">
                  <c:v>0.45</c:v>
                </c:pt>
                <c:pt idx="46" c:formatCode="0%">
                  <c:v>0.46</c:v>
                </c:pt>
                <c:pt idx="47" c:formatCode="0%">
                  <c:v>0.47</c:v>
                </c:pt>
                <c:pt idx="48" c:formatCode="0%">
                  <c:v>0.48</c:v>
                </c:pt>
                <c:pt idx="49" c:formatCode="0%">
                  <c:v>0.49</c:v>
                </c:pt>
                <c:pt idx="50" c:formatCode="0%">
                  <c:v>0.5</c:v>
                </c:pt>
                <c:pt idx="51" c:formatCode="0%">
                  <c:v>0.51</c:v>
                </c:pt>
                <c:pt idx="52" c:formatCode="0%">
                  <c:v>0.52</c:v>
                </c:pt>
                <c:pt idx="53" c:formatCode="0%">
                  <c:v>0.53</c:v>
                </c:pt>
                <c:pt idx="54" c:formatCode="0%">
                  <c:v>0.54</c:v>
                </c:pt>
                <c:pt idx="55" c:formatCode="0%">
                  <c:v>0.55</c:v>
                </c:pt>
                <c:pt idx="56" c:formatCode="0%">
                  <c:v>0.56</c:v>
                </c:pt>
                <c:pt idx="57" c:formatCode="0%">
                  <c:v>0.57</c:v>
                </c:pt>
                <c:pt idx="58" c:formatCode="0%">
                  <c:v>0.58</c:v>
                </c:pt>
                <c:pt idx="59" c:formatCode="0%">
                  <c:v>0.59</c:v>
                </c:pt>
                <c:pt idx="60" c:formatCode="0%">
                  <c:v>0.6</c:v>
                </c:pt>
                <c:pt idx="61" c:formatCode="0%">
                  <c:v>0.61</c:v>
                </c:pt>
                <c:pt idx="62" c:formatCode="0%">
                  <c:v>0.62</c:v>
                </c:pt>
                <c:pt idx="63" c:formatCode="0%">
                  <c:v>0.63</c:v>
                </c:pt>
                <c:pt idx="64" c:formatCode="0%">
                  <c:v>0.64</c:v>
                </c:pt>
                <c:pt idx="65" c:formatCode="0%">
                  <c:v>0.65</c:v>
                </c:pt>
                <c:pt idx="66" c:formatCode="0%">
                  <c:v>0.66</c:v>
                </c:pt>
                <c:pt idx="67" c:formatCode="0%">
                  <c:v>0.67</c:v>
                </c:pt>
                <c:pt idx="68" c:formatCode="0%">
                  <c:v>0.68</c:v>
                </c:pt>
                <c:pt idx="69" c:formatCode="0%">
                  <c:v>0.69</c:v>
                </c:pt>
                <c:pt idx="70" c:formatCode="0%">
                  <c:v>0.7</c:v>
                </c:pt>
                <c:pt idx="71" c:formatCode="0%">
                  <c:v>0.71</c:v>
                </c:pt>
                <c:pt idx="72" c:formatCode="0%">
                  <c:v>0.72</c:v>
                </c:pt>
                <c:pt idx="73" c:formatCode="0%">
                  <c:v>0.73</c:v>
                </c:pt>
                <c:pt idx="74" c:formatCode="0%">
                  <c:v>0.74</c:v>
                </c:pt>
                <c:pt idx="75" c:formatCode="0%">
                  <c:v>0.75</c:v>
                </c:pt>
                <c:pt idx="76" c:formatCode="0%">
                  <c:v>0.76</c:v>
                </c:pt>
                <c:pt idx="77" c:formatCode="0%">
                  <c:v>0.77</c:v>
                </c:pt>
                <c:pt idx="78" c:formatCode="0%">
                  <c:v>0.78</c:v>
                </c:pt>
                <c:pt idx="79" c:formatCode="0%">
                  <c:v>0.79</c:v>
                </c:pt>
                <c:pt idx="80" c:formatCode="0%">
                  <c:v>0.8</c:v>
                </c:pt>
                <c:pt idx="81" c:formatCode="0%">
                  <c:v>0.81</c:v>
                </c:pt>
                <c:pt idx="82" c:formatCode="0%">
                  <c:v>0.82</c:v>
                </c:pt>
                <c:pt idx="83" c:formatCode="0%">
                  <c:v>0.83</c:v>
                </c:pt>
                <c:pt idx="84" c:formatCode="0%">
                  <c:v>0.84</c:v>
                </c:pt>
                <c:pt idx="85" c:formatCode="0%">
                  <c:v>0.85</c:v>
                </c:pt>
                <c:pt idx="86" c:formatCode="0%">
                  <c:v>0.86</c:v>
                </c:pt>
                <c:pt idx="87" c:formatCode="0%">
                  <c:v>0.87</c:v>
                </c:pt>
                <c:pt idx="88" c:formatCode="0%">
                  <c:v>0.88</c:v>
                </c:pt>
                <c:pt idx="89" c:formatCode="0%">
                  <c:v>0.89</c:v>
                </c:pt>
                <c:pt idx="90" c:formatCode="0%">
                  <c:v>0.9</c:v>
                </c:pt>
                <c:pt idx="91" c:formatCode="0%">
                  <c:v>0.91</c:v>
                </c:pt>
                <c:pt idx="92" c:formatCode="0%">
                  <c:v>0.92</c:v>
                </c:pt>
                <c:pt idx="93" c:formatCode="0%">
                  <c:v>0.93</c:v>
                </c:pt>
                <c:pt idx="94" c:formatCode="0%">
                  <c:v>0.940000000000001</c:v>
                </c:pt>
                <c:pt idx="95" c:formatCode="0%">
                  <c:v>0.950000000000001</c:v>
                </c:pt>
                <c:pt idx="96" c:formatCode="0%">
                  <c:v>0.960000000000001</c:v>
                </c:pt>
                <c:pt idx="97" c:formatCode="0%">
                  <c:v>0.970000000000001</c:v>
                </c:pt>
                <c:pt idx="98" c:formatCode="0%">
                  <c:v>0.980000000000001</c:v>
                </c:pt>
                <c:pt idx="99" c:formatCode="0%">
                  <c:v>0.990000000000001</c:v>
                </c:pt>
                <c:pt idx="100" c:formatCode="0%">
                  <c:v>1</c:v>
                </c:pt>
              </c:numCache>
            </c:numRef>
          </c:cat>
          <c:val>
            <c:numRef>
              <c:f>图表!$I$2:$I$102</c:f>
              <c:numCache>
                <c:formatCode>0.00%</c:formatCode>
                <c:ptCount val="101"/>
                <c:pt idx="0">
                  <c:v>0</c:v>
                </c:pt>
                <c:pt idx="1">
                  <c:v>0.000467201568711722</c:v>
                </c:pt>
                <c:pt idx="2">
                  <c:v>0.000978898524919799</c:v>
                </c:pt>
                <c:pt idx="3">
                  <c:v>0.00153509086862423</c:v>
                </c:pt>
                <c:pt idx="4">
                  <c:v>0.00213577859982502</c:v>
                </c:pt>
                <c:pt idx="5">
                  <c:v>0.00278096171852216</c:v>
                </c:pt>
                <c:pt idx="6">
                  <c:v>0.00347064022471565</c:v>
                </c:pt>
                <c:pt idx="7">
                  <c:v>0.0042048141184055</c:v>
                </c:pt>
                <c:pt idx="8">
                  <c:v>0.00498348339959171</c:v>
                </c:pt>
                <c:pt idx="9">
                  <c:v>0.00580664806827426</c:v>
                </c:pt>
                <c:pt idx="10">
                  <c:v>0.00667430812445318</c:v>
                </c:pt>
                <c:pt idx="11">
                  <c:v>0.00758646356812844</c:v>
                </c:pt>
                <c:pt idx="12">
                  <c:v>0.00854311439930006</c:v>
                </c:pt>
                <c:pt idx="13">
                  <c:v>0.00954426061796804</c:v>
                </c:pt>
                <c:pt idx="14">
                  <c:v>0.0105899022241324</c:v>
                </c:pt>
                <c:pt idx="15">
                  <c:v>0.0116800392177931</c:v>
                </c:pt>
                <c:pt idx="16">
                  <c:v>0.0128146715989501</c:v>
                </c:pt>
                <c:pt idx="17">
                  <c:v>0.0139937993676035</c:v>
                </c:pt>
                <c:pt idx="18">
                  <c:v>0.0152174225237532</c:v>
                </c:pt>
                <c:pt idx="19">
                  <c:v>0.0164855410673993</c:v>
                </c:pt>
                <c:pt idx="20">
                  <c:v>0.0177981549985418</c:v>
                </c:pt>
                <c:pt idx="21">
                  <c:v>0.0191552643171806</c:v>
                </c:pt>
                <c:pt idx="22">
                  <c:v>0.0205568690233158</c:v>
                </c:pt>
                <c:pt idx="23">
                  <c:v>0.0220029691169473</c:v>
                </c:pt>
                <c:pt idx="24">
                  <c:v>0.0234935645980752</c:v>
                </c:pt>
                <c:pt idx="25">
                  <c:v>0.0250286554666994</c:v>
                </c:pt>
                <c:pt idx="26">
                  <c:v>0.02660824172282</c:v>
                </c:pt>
                <c:pt idx="27">
                  <c:v>0.0282323233664369</c:v>
                </c:pt>
                <c:pt idx="28">
                  <c:v>0.0299009003975502</c:v>
                </c:pt>
                <c:pt idx="29">
                  <c:v>0.0316139728161599</c:v>
                </c:pt>
                <c:pt idx="30">
                  <c:v>0.0333715406222659</c:v>
                </c:pt>
                <c:pt idx="31">
                  <c:v>0.0351736038158682</c:v>
                </c:pt>
                <c:pt idx="32">
                  <c:v>0.037020162396967</c:v>
                </c:pt>
                <c:pt idx="33">
                  <c:v>0.038911216365562</c:v>
                </c:pt>
                <c:pt idx="34">
                  <c:v>0.0408467657216534</c:v>
                </c:pt>
                <c:pt idx="35">
                  <c:v>0.0428268104652412</c:v>
                </c:pt>
                <c:pt idx="36">
                  <c:v>0.0448513505963254</c:v>
                </c:pt>
                <c:pt idx="37">
                  <c:v>0.0469203861149058</c:v>
                </c:pt>
                <c:pt idx="38">
                  <c:v>0.0490339170209827</c:v>
                </c:pt>
                <c:pt idx="39">
                  <c:v>0.0511919433145559</c:v>
                </c:pt>
                <c:pt idx="40">
                  <c:v>0.0533944649956254</c:v>
                </c:pt>
                <c:pt idx="41">
                  <c:v>0.0556414820641913</c:v>
                </c:pt>
                <c:pt idx="42">
                  <c:v>0.0579329945202536</c:v>
                </c:pt>
                <c:pt idx="43">
                  <c:v>0.0602690023638122</c:v>
                </c:pt>
                <c:pt idx="44">
                  <c:v>0.0626495055948671</c:v>
                </c:pt>
                <c:pt idx="45">
                  <c:v>0.0650745042134185</c:v>
                </c:pt>
                <c:pt idx="46">
                  <c:v>0.0675439982194662</c:v>
                </c:pt>
                <c:pt idx="47">
                  <c:v>0.0700579876130102</c:v>
                </c:pt>
                <c:pt idx="48">
                  <c:v>0.0726164723940506</c:v>
                </c:pt>
                <c:pt idx="49">
                  <c:v>0.0752194525625873</c:v>
                </c:pt>
                <c:pt idx="50">
                  <c:v>0.0737686687439561</c:v>
                </c:pt>
                <c:pt idx="51">
                  <c:v>0.0763189570062472</c:v>
                </c:pt>
                <c:pt idx="52">
                  <c:v>0.0789113987935348</c:v>
                </c:pt>
                <c:pt idx="53">
                  <c:v>0.081545994105819</c:v>
                </c:pt>
                <c:pt idx="54">
                  <c:v>0.0842227429430997</c:v>
                </c:pt>
                <c:pt idx="55">
                  <c:v>0.0869416453053769</c:v>
                </c:pt>
                <c:pt idx="56">
                  <c:v>0.0897027011926507</c:v>
                </c:pt>
                <c:pt idx="57">
                  <c:v>0.092505910604921</c:v>
                </c:pt>
                <c:pt idx="58">
                  <c:v>0.0953512735421879</c:v>
                </c:pt>
                <c:pt idx="59">
                  <c:v>0.0982387900044513</c:v>
                </c:pt>
                <c:pt idx="60">
                  <c:v>0.101168459991711</c:v>
                </c:pt>
                <c:pt idx="61">
                  <c:v>0.104140283503968</c:v>
                </c:pt>
                <c:pt idx="62">
                  <c:v>0.107154260541221</c:v>
                </c:pt>
                <c:pt idx="63">
                  <c:v>0.110210391103471</c:v>
                </c:pt>
                <c:pt idx="64">
                  <c:v>0.113308675190717</c:v>
                </c:pt>
                <c:pt idx="65">
                  <c:v>0.116449112802959</c:v>
                </c:pt>
                <c:pt idx="66">
                  <c:v>0.119631703940199</c:v>
                </c:pt>
                <c:pt idx="67">
                  <c:v>0.122856448602434</c:v>
                </c:pt>
                <c:pt idx="68">
                  <c:v>0.126123346789667</c:v>
                </c:pt>
                <c:pt idx="69">
                  <c:v>0.129432398501896</c:v>
                </c:pt>
                <c:pt idx="70">
                  <c:v>0.132783603739121</c:v>
                </c:pt>
                <c:pt idx="71">
                  <c:v>0.136176962501343</c:v>
                </c:pt>
                <c:pt idx="72">
                  <c:v>0.139612474788562</c:v>
                </c:pt>
                <c:pt idx="73">
                  <c:v>0.143090140600777</c:v>
                </c:pt>
                <c:pt idx="74">
                  <c:v>0.146609959937988</c:v>
                </c:pt>
                <c:pt idx="75">
                  <c:v>0.150171932800196</c:v>
                </c:pt>
                <c:pt idx="76">
                  <c:v>0.153776059187401</c:v>
                </c:pt>
                <c:pt idx="77">
                  <c:v>0.157422339099602</c:v>
                </c:pt>
                <c:pt idx="78">
                  <c:v>0.1611107725368</c:v>
                </c:pt>
                <c:pt idx="79">
                  <c:v>0.164841359498995</c:v>
                </c:pt>
                <c:pt idx="80">
                  <c:v>0.168614099986186</c:v>
                </c:pt>
                <c:pt idx="81">
                  <c:v>0.172428993998373</c:v>
                </c:pt>
                <c:pt idx="82">
                  <c:v>0.176286041535557</c:v>
                </c:pt>
                <c:pt idx="83">
                  <c:v>0.180185242597737</c:v>
                </c:pt>
                <c:pt idx="84">
                  <c:v>0.184126597184915</c:v>
                </c:pt>
                <c:pt idx="85">
                  <c:v>0.188110105297088</c:v>
                </c:pt>
                <c:pt idx="86">
                  <c:v>0.192135766934258</c:v>
                </c:pt>
                <c:pt idx="87">
                  <c:v>0.196203582096425</c:v>
                </c:pt>
                <c:pt idx="88">
                  <c:v>0.200313550783588</c:v>
                </c:pt>
                <c:pt idx="89">
                  <c:v>0.204465672995748</c:v>
                </c:pt>
                <c:pt idx="90">
                  <c:v>0.208659948732905</c:v>
                </c:pt>
                <c:pt idx="91">
                  <c:v>0.2282402610938</c:v>
                </c:pt>
                <c:pt idx="92">
                  <c:v>0.248199955179665</c:v>
                </c:pt>
                <c:pt idx="93">
                  <c:v>0.268539030990499</c:v>
                </c:pt>
                <c:pt idx="94">
                  <c:v>0.289257488526303</c:v>
                </c:pt>
                <c:pt idx="95">
                  <c:v>0.310355327787075</c:v>
                </c:pt>
                <c:pt idx="96">
                  <c:v>0.331832548772815</c:v>
                </c:pt>
                <c:pt idx="97">
                  <c:v>0.353689151483524</c:v>
                </c:pt>
                <c:pt idx="98">
                  <c:v>0.375925135919203</c:v>
                </c:pt>
                <c:pt idx="99">
                  <c:v>0.39854050207985</c:v>
                </c:pt>
                <c:pt idx="100">
                  <c:v>0.421535249965464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86382429"/>
        <c:axId val="80809153"/>
      </c:lineChart>
      <c:catAx>
        <c:axId val="88638242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0809153"/>
        <c:crosses val="autoZero"/>
        <c:auto val="1"/>
        <c:lblAlgn val="ctr"/>
        <c:lblOffset val="100"/>
        <c:noMultiLvlLbl val="0"/>
      </c:catAx>
      <c:valAx>
        <c:axId val="8080915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8638242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314960</xdr:colOff>
      <xdr:row>3</xdr:row>
      <xdr:rowOff>67945</xdr:rowOff>
    </xdr:from>
    <xdr:to>
      <xdr:col>27</xdr:col>
      <xdr:colOff>226695</xdr:colOff>
      <xdr:row>37</xdr:row>
      <xdr:rowOff>66675</xdr:rowOff>
    </xdr:to>
    <xdr:graphicFrame>
      <xdr:nvGraphicFramePr>
        <xdr:cNvPr id="4" name="图表 3"/>
        <xdr:cNvGraphicFramePr/>
      </xdr:nvGraphicFramePr>
      <xdr:xfrm>
        <a:off x="10687685" y="582295"/>
        <a:ext cx="11160760" cy="59994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601980</xdr:colOff>
      <xdr:row>3</xdr:row>
      <xdr:rowOff>103505</xdr:rowOff>
    </xdr:from>
    <xdr:to>
      <xdr:col>22</xdr:col>
      <xdr:colOff>3175</xdr:colOff>
      <xdr:row>38</xdr:row>
      <xdr:rowOff>163830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73580" y="617855"/>
          <a:ext cx="13117195" cy="606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650875</xdr:colOff>
      <xdr:row>39</xdr:row>
      <xdr:rowOff>64135</xdr:rowOff>
    </xdr:from>
    <xdr:to>
      <xdr:col>22</xdr:col>
      <xdr:colOff>31115</xdr:colOff>
      <xdr:row>74</xdr:row>
      <xdr:rowOff>117475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22475" y="6750685"/>
          <a:ext cx="13096240" cy="60540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Z107"/>
  <sheetViews>
    <sheetView tabSelected="1" topLeftCell="A23" workbookViewId="0">
      <selection activeCell="H32" sqref="H32"/>
    </sheetView>
  </sheetViews>
  <sheetFormatPr defaultColWidth="9" defaultRowHeight="13.5"/>
  <cols>
    <col min="3" max="3" width="31.875" customWidth="1"/>
    <col min="4" max="4" width="8.375" customWidth="1"/>
    <col min="5" max="5" width="16" customWidth="1"/>
    <col min="6" max="6" width="8.375" customWidth="1"/>
    <col min="7" max="7" width="75.25" customWidth="1"/>
    <col min="12" max="12" width="17.125" customWidth="1"/>
    <col min="17" max="17" width="11.5" style="36" customWidth="1"/>
    <col min="18" max="18" width="9" style="36"/>
    <col min="19" max="19" width="22" style="36" customWidth="1"/>
    <col min="21" max="21" width="25.75" customWidth="1"/>
    <col min="23" max="23" width="18.25" customWidth="1"/>
    <col min="25" max="25" width="16" customWidth="1"/>
  </cols>
  <sheetData>
    <row r="1" ht="23" customHeight="1" spans="3:14">
      <c r="C1" s="15" t="s">
        <v>0</v>
      </c>
      <c r="D1" s="15"/>
      <c r="E1" s="15"/>
      <c r="G1" s="37" t="s">
        <v>1</v>
      </c>
      <c r="L1" s="9"/>
      <c r="M1" s="9"/>
      <c r="N1" s="9"/>
    </row>
    <row r="2" ht="23" customHeight="1" spans="3:25">
      <c r="C2" s="9" t="s">
        <v>2</v>
      </c>
      <c r="D2">
        <v>0.0088</v>
      </c>
      <c r="E2" t="s">
        <v>3</v>
      </c>
      <c r="G2" t="s">
        <v>4</v>
      </c>
      <c r="L2" s="18"/>
      <c r="Q2" s="50"/>
      <c r="S2" s="50"/>
      <c r="U2" s="51"/>
      <c r="V2" s="9"/>
      <c r="W2" s="9"/>
      <c r="X2" s="9"/>
      <c r="Y2" s="9"/>
    </row>
    <row r="3" ht="23" customHeight="1" spans="3:25">
      <c r="C3" s="9" t="s">
        <v>5</v>
      </c>
      <c r="D3">
        <v>6.5149</v>
      </c>
      <c r="E3" t="s">
        <v>3</v>
      </c>
      <c r="G3" t="s">
        <v>6</v>
      </c>
      <c r="L3" s="18"/>
      <c r="Q3" s="52"/>
      <c r="S3" s="53"/>
      <c r="Y3" s="55"/>
    </row>
    <row r="4" ht="23" customHeight="1" spans="7:25">
      <c r="G4" t="s">
        <v>7</v>
      </c>
      <c r="L4" s="18"/>
      <c r="Q4" s="52"/>
      <c r="S4" s="53"/>
      <c r="Y4" s="55"/>
    </row>
    <row r="5" ht="23" customHeight="1" spans="3:25">
      <c r="C5" s="9" t="s">
        <v>8</v>
      </c>
      <c r="E5" t="s">
        <v>9</v>
      </c>
      <c r="G5" t="s">
        <v>10</v>
      </c>
      <c r="L5" s="18"/>
      <c r="Q5" s="52"/>
      <c r="S5" s="53"/>
      <c r="Y5" s="55"/>
    </row>
    <row r="6" ht="23" customHeight="1" spans="3:25">
      <c r="C6" s="9" t="s">
        <v>11</v>
      </c>
      <c r="E6" t="s">
        <v>9</v>
      </c>
      <c r="G6" s="31" t="s">
        <v>12</v>
      </c>
      <c r="L6" s="18"/>
      <c r="Q6" s="52"/>
      <c r="S6" s="53"/>
      <c r="Y6" s="55"/>
    </row>
    <row r="7" ht="23" customHeight="1" spans="3:25">
      <c r="C7" s="9" t="s">
        <v>13</v>
      </c>
      <c r="E7" t="s">
        <v>9</v>
      </c>
      <c r="G7" s="38"/>
      <c r="L7" s="18"/>
      <c r="Q7" s="52"/>
      <c r="S7" s="53"/>
      <c r="Y7" s="55"/>
    </row>
    <row r="8" ht="23" customHeight="1" spans="3:25">
      <c r="C8" s="9" t="s">
        <v>14</v>
      </c>
      <c r="E8" t="s">
        <v>9</v>
      </c>
      <c r="G8" s="38"/>
      <c r="L8" s="18"/>
      <c r="Q8" s="52"/>
      <c r="S8" s="53"/>
      <c r="Y8" s="55"/>
    </row>
    <row r="9" ht="23" customHeight="1" spans="3:25">
      <c r="C9" s="9" t="s">
        <v>15</v>
      </c>
      <c r="D9" s="20">
        <v>2</v>
      </c>
      <c r="G9" s="38"/>
      <c r="L9" s="18"/>
      <c r="Q9" s="52"/>
      <c r="S9" s="53"/>
      <c r="Y9" s="55"/>
    </row>
    <row r="10" ht="23" customHeight="1" spans="7:25">
      <c r="G10" t="s">
        <v>16</v>
      </c>
      <c r="L10" s="18"/>
      <c r="U10" s="9"/>
      <c r="V10" s="9"/>
      <c r="W10" s="9"/>
      <c r="X10" s="9"/>
      <c r="Y10" s="9"/>
    </row>
    <row r="11" ht="23" customHeight="1" spans="3:26">
      <c r="C11" s="15" t="s">
        <v>17</v>
      </c>
      <c r="D11" s="15"/>
      <c r="E11" s="15"/>
      <c r="G11" s="37" t="s">
        <v>18</v>
      </c>
      <c r="L11" s="18"/>
      <c r="Q11" s="50"/>
      <c r="X11" s="9"/>
      <c r="Z11" s="9"/>
    </row>
    <row r="12" ht="23" customHeight="1" spans="3:26">
      <c r="C12" s="21" t="s">
        <v>19</v>
      </c>
      <c r="D12" s="22"/>
      <c r="E12" s="23"/>
      <c r="G12" s="9" t="s">
        <v>20</v>
      </c>
      <c r="L12" s="18"/>
      <c r="Q12" s="50"/>
      <c r="X12" s="9"/>
      <c r="Z12" s="9"/>
    </row>
    <row r="13" ht="23" customHeight="1" spans="3:17">
      <c r="C13" s="9" t="s">
        <v>21</v>
      </c>
      <c r="D13" s="24">
        <v>0.05</v>
      </c>
      <c r="G13" t="s">
        <v>22</v>
      </c>
      <c r="L13" s="18"/>
      <c r="Q13" s="52"/>
    </row>
    <row r="14" ht="23" customHeight="1" spans="3:19">
      <c r="C14" s="25" t="s">
        <v>23</v>
      </c>
      <c r="D14" s="26">
        <v>0.05</v>
      </c>
      <c r="G14" t="s">
        <v>24</v>
      </c>
      <c r="L14" s="18"/>
      <c r="S14" s="50"/>
    </row>
    <row r="15" ht="23" customHeight="1" spans="3:19">
      <c r="C15" s="25" t="s">
        <v>25</v>
      </c>
      <c r="D15" s="26">
        <v>0.05</v>
      </c>
      <c r="G15" s="9" t="s">
        <v>26</v>
      </c>
      <c r="L15" s="18"/>
      <c r="S15" s="50"/>
    </row>
    <row r="16" ht="23" customHeight="1" spans="3:19">
      <c r="C16" s="25" t="s">
        <v>27</v>
      </c>
      <c r="D16" s="27">
        <v>0.9</v>
      </c>
      <c r="G16" t="s">
        <v>28</v>
      </c>
      <c r="L16" s="18"/>
      <c r="S16" s="54"/>
    </row>
    <row r="17" ht="23" customHeight="1" spans="3:12">
      <c r="C17" s="25" t="s">
        <v>29</v>
      </c>
      <c r="D17" s="26">
        <v>0.1</v>
      </c>
      <c r="G17" t="s">
        <v>30</v>
      </c>
      <c r="L17" s="18"/>
    </row>
    <row r="18" ht="23" customHeight="1" spans="3:12">
      <c r="C18" s="25" t="s">
        <v>31</v>
      </c>
      <c r="D18" s="28">
        <v>0.5</v>
      </c>
      <c r="G18" s="39" t="s">
        <v>32</v>
      </c>
      <c r="L18" s="18"/>
    </row>
    <row r="19" ht="23" customHeight="1" spans="3:25">
      <c r="C19" s="25" t="s">
        <v>33</v>
      </c>
      <c r="D19" s="28">
        <v>4.5</v>
      </c>
      <c r="L19" s="18"/>
      <c r="S19" s="50"/>
      <c r="U19" s="9"/>
      <c r="V19" s="9"/>
      <c r="W19" s="9"/>
      <c r="Y19" s="9"/>
    </row>
    <row r="20" ht="27" spans="3:25">
      <c r="C20" s="29" t="s">
        <v>34</v>
      </c>
      <c r="D20" s="28">
        <v>0.55</v>
      </c>
      <c r="G20" s="37" t="s">
        <v>35</v>
      </c>
      <c r="L20" s="18"/>
      <c r="S20" s="50"/>
      <c r="U20" s="9"/>
      <c r="V20" s="9"/>
      <c r="W20" s="9"/>
      <c r="Y20" s="9"/>
    </row>
    <row r="21" ht="36" customHeight="1" spans="7:25">
      <c r="G21" t="s">
        <v>36</v>
      </c>
      <c r="L21" s="18"/>
      <c r="S21" s="54"/>
      <c r="Y21" s="24"/>
    </row>
    <row r="22" ht="27" customHeight="1" spans="3:12">
      <c r="C22" s="15" t="s">
        <v>37</v>
      </c>
      <c r="D22" s="15"/>
      <c r="E22" s="15"/>
      <c r="G22" t="s">
        <v>38</v>
      </c>
      <c r="L22" s="18"/>
    </row>
    <row r="23" ht="39" customHeight="1" spans="3:12">
      <c r="C23" s="30" t="s">
        <v>39</v>
      </c>
      <c r="D23" s="30"/>
      <c r="E23" s="30"/>
      <c r="F23" s="40"/>
      <c r="G23" s="41" t="s">
        <v>40</v>
      </c>
      <c r="H23" s="40"/>
      <c r="L23" s="18"/>
    </row>
    <row r="24" ht="31" customHeight="1" spans="3:19">
      <c r="C24" s="30"/>
      <c r="D24" s="30"/>
      <c r="E24" s="30"/>
      <c r="F24" s="40"/>
      <c r="G24" s="37" t="s">
        <v>41</v>
      </c>
      <c r="H24" s="40"/>
      <c r="L24" s="18"/>
      <c r="S24" s="50"/>
    </row>
    <row r="25" ht="33" customHeight="1" spans="3:19">
      <c r="C25" s="30"/>
      <c r="D25" s="30"/>
      <c r="E25" s="30"/>
      <c r="F25" s="40"/>
      <c r="G25" s="42" t="s">
        <v>42</v>
      </c>
      <c r="H25" s="40"/>
      <c r="L25" s="18"/>
      <c r="S25" s="53"/>
    </row>
    <row r="26" ht="33" customHeight="1" spans="3:19">
      <c r="C26" s="30"/>
      <c r="D26" s="30"/>
      <c r="E26" s="30"/>
      <c r="F26" s="40"/>
      <c r="G26" s="42" t="s">
        <v>43</v>
      </c>
      <c r="H26" s="40"/>
      <c r="L26" s="18"/>
      <c r="S26" s="53"/>
    </row>
    <row r="27" ht="33" customHeight="1" spans="3:19">
      <c r="C27" s="30"/>
      <c r="D27" s="30"/>
      <c r="E27" s="30"/>
      <c r="F27" s="40"/>
      <c r="G27" s="42" t="s">
        <v>44</v>
      </c>
      <c r="H27" s="40"/>
      <c r="L27" s="18"/>
      <c r="S27" s="53"/>
    </row>
    <row r="28" ht="33" customHeight="1" spans="3:19">
      <c r="C28" s="30"/>
      <c r="D28" s="30"/>
      <c r="E28" s="30"/>
      <c r="F28" s="40"/>
      <c r="G28" s="37" t="s">
        <v>45</v>
      </c>
      <c r="H28" s="40"/>
      <c r="L28" s="18"/>
      <c r="S28" s="50"/>
    </row>
    <row r="29" ht="33" customHeight="1" spans="3:19">
      <c r="C29" s="15" t="s">
        <v>46</v>
      </c>
      <c r="D29" s="15"/>
      <c r="E29" s="15"/>
      <c r="F29" s="40"/>
      <c r="G29" s="42" t="s">
        <v>43</v>
      </c>
      <c r="H29" s="40"/>
      <c r="L29" s="18"/>
      <c r="S29" s="53"/>
    </row>
    <row r="30" ht="32" customHeight="1" spans="3:12">
      <c r="C30" s="31" t="s">
        <v>47</v>
      </c>
      <c r="D30" s="31"/>
      <c r="E30" s="31"/>
      <c r="F30" s="40"/>
      <c r="G30" s="42" t="s">
        <v>42</v>
      </c>
      <c r="H30" s="40"/>
      <c r="L30" s="18"/>
    </row>
    <row r="31" ht="32" customHeight="1" spans="3:12">
      <c r="C31" s="31"/>
      <c r="D31" s="31"/>
      <c r="E31" s="31"/>
      <c r="F31" s="40"/>
      <c r="G31" s="31" t="s">
        <v>48</v>
      </c>
      <c r="H31" s="40"/>
      <c r="L31" s="18"/>
    </row>
    <row r="32" ht="32" customHeight="1" spans="3:12">
      <c r="C32" s="31"/>
      <c r="D32" s="31"/>
      <c r="E32" s="31"/>
      <c r="F32" s="40"/>
      <c r="G32" s="37" t="s">
        <v>49</v>
      </c>
      <c r="H32" s="40"/>
      <c r="L32" s="18"/>
    </row>
    <row r="33" ht="32" customHeight="1" spans="3:19">
      <c r="C33" s="40"/>
      <c r="D33" s="40"/>
      <c r="E33" s="40"/>
      <c r="F33" s="40"/>
      <c r="G33" s="43" t="s">
        <v>50</v>
      </c>
      <c r="H33" s="40"/>
      <c r="L33" s="18"/>
      <c r="S33" s="50"/>
    </row>
    <row r="34" ht="32" customHeight="1" spans="3:19">
      <c r="C34" s="15" t="s">
        <v>51</v>
      </c>
      <c r="D34" s="15"/>
      <c r="E34" s="15"/>
      <c r="F34" s="40"/>
      <c r="G34" s="43" t="s">
        <v>52</v>
      </c>
      <c r="H34" s="40"/>
      <c r="L34" s="18"/>
      <c r="S34" s="50"/>
    </row>
    <row r="35" ht="32" customHeight="1" spans="3:19">
      <c r="C35" s="44" t="s">
        <v>53</v>
      </c>
      <c r="D35" s="44"/>
      <c r="E35" s="44"/>
      <c r="F35" s="40"/>
      <c r="G35" s="43" t="s">
        <v>54</v>
      </c>
      <c r="H35" s="40"/>
      <c r="L35" s="18"/>
      <c r="S35" s="50"/>
    </row>
    <row r="36" ht="32" customHeight="1" spans="3:19">
      <c r="C36" s="44"/>
      <c r="D36" s="44"/>
      <c r="E36" s="44"/>
      <c r="F36" s="40"/>
      <c r="G36" s="43" t="s">
        <v>55</v>
      </c>
      <c r="H36" s="40"/>
      <c r="L36" s="18"/>
      <c r="S36" s="50"/>
    </row>
    <row r="37" ht="32" customHeight="1" spans="3:19">
      <c r="C37" s="44"/>
      <c r="D37" s="44"/>
      <c r="E37" s="44"/>
      <c r="F37" s="40"/>
      <c r="G37" s="45" t="s">
        <v>56</v>
      </c>
      <c r="H37" s="40"/>
      <c r="L37" s="18"/>
      <c r="S37" s="50"/>
    </row>
    <row r="38" ht="67.5" spans="3:19">
      <c r="C38" s="40"/>
      <c r="D38" s="40"/>
      <c r="E38" s="40"/>
      <c r="F38" s="40"/>
      <c r="G38" s="43" t="s">
        <v>57</v>
      </c>
      <c r="H38" s="40"/>
      <c r="L38" s="18"/>
      <c r="S38" s="50"/>
    </row>
    <row r="39" ht="32" customHeight="1" spans="3:12">
      <c r="C39" s="15" t="s">
        <v>58</v>
      </c>
      <c r="D39" s="15"/>
      <c r="E39" s="15"/>
      <c r="F39" s="40"/>
      <c r="H39" s="40"/>
      <c r="L39" s="18"/>
    </row>
    <row r="40" ht="30" customHeight="1" spans="3:19">
      <c r="C40" s="46" t="s">
        <v>59</v>
      </c>
      <c r="D40" s="46"/>
      <c r="E40" s="46"/>
      <c r="F40" s="40"/>
      <c r="G40" s="37" t="s">
        <v>60</v>
      </c>
      <c r="H40" s="40"/>
      <c r="L40" s="18"/>
      <c r="S40" s="50"/>
    </row>
    <row r="41" ht="30" customHeight="1" spans="3:19">
      <c r="C41" s="46"/>
      <c r="D41" s="46"/>
      <c r="E41" s="46"/>
      <c r="F41" s="40"/>
      <c r="G41" s="47" t="s">
        <v>61</v>
      </c>
      <c r="H41" s="40"/>
      <c r="L41" s="18"/>
      <c r="S41" s="50"/>
    </row>
    <row r="42" ht="30" customHeight="1" spans="3:19">
      <c r="C42" s="46"/>
      <c r="D42" s="46"/>
      <c r="E42" s="46"/>
      <c r="F42" s="40"/>
      <c r="G42" s="42" t="s">
        <v>62</v>
      </c>
      <c r="H42" s="40"/>
      <c r="L42" s="18"/>
      <c r="S42" s="50"/>
    </row>
    <row r="43" ht="39" customHeight="1" spans="3:12">
      <c r="C43" s="46"/>
      <c r="D43" s="46"/>
      <c r="E43" s="46"/>
      <c r="G43" s="43" t="s">
        <v>63</v>
      </c>
      <c r="L43" s="18"/>
    </row>
    <row r="44" ht="34" customHeight="1" spans="3:12">
      <c r="C44" s="46"/>
      <c r="D44" s="46"/>
      <c r="E44" s="46"/>
      <c r="F44" s="48"/>
      <c r="G44" s="37" t="s">
        <v>64</v>
      </c>
      <c r="H44" s="48"/>
      <c r="L44" s="18"/>
    </row>
    <row r="45" spans="3:12">
      <c r="C45" s="46"/>
      <c r="D45" s="46"/>
      <c r="E45" s="46"/>
      <c r="F45" s="48"/>
      <c r="G45" s="49" t="s">
        <v>65</v>
      </c>
      <c r="H45" s="48"/>
      <c r="L45" s="18"/>
    </row>
    <row r="46" spans="3:12">
      <c r="C46" s="46"/>
      <c r="D46" s="46"/>
      <c r="E46" s="46"/>
      <c r="F46" s="48"/>
      <c r="G46" s="49"/>
      <c r="H46" s="48"/>
      <c r="L46" s="18"/>
    </row>
    <row r="47" spans="3:15">
      <c r="C47" s="46"/>
      <c r="D47" s="46"/>
      <c r="E47" s="46"/>
      <c r="G47" s="49"/>
      <c r="L47" s="18"/>
      <c r="O47" s="9"/>
    </row>
    <row r="48" spans="3:15">
      <c r="C48" s="46"/>
      <c r="D48" s="46"/>
      <c r="E48" s="46"/>
      <c r="G48" s="49"/>
      <c r="L48" s="18"/>
      <c r="O48" s="9"/>
    </row>
    <row r="49" spans="3:15">
      <c r="C49" s="46"/>
      <c r="D49" s="46"/>
      <c r="E49" s="46"/>
      <c r="G49" s="48"/>
      <c r="L49" s="18"/>
      <c r="O49" s="9"/>
    </row>
    <row r="50" spans="3:15">
      <c r="C50" s="46"/>
      <c r="D50" s="46"/>
      <c r="E50" s="46"/>
      <c r="L50" s="18"/>
      <c r="O50" s="9"/>
    </row>
    <row r="51" spans="3:15">
      <c r="C51" s="46"/>
      <c r="D51" s="46"/>
      <c r="E51" s="46"/>
      <c r="L51" s="18"/>
      <c r="O51" s="9"/>
    </row>
    <row r="52" spans="3:15">
      <c r="C52" s="46"/>
      <c r="D52" s="46"/>
      <c r="E52" s="46"/>
      <c r="L52" s="18"/>
      <c r="O52" s="9"/>
    </row>
    <row r="53" spans="3:12">
      <c r="C53" s="46"/>
      <c r="D53" s="46"/>
      <c r="E53" s="46"/>
      <c r="L53" s="18"/>
    </row>
    <row r="54" spans="3:12">
      <c r="C54" s="46"/>
      <c r="D54" s="46"/>
      <c r="E54" s="46"/>
      <c r="L54" s="18"/>
    </row>
    <row r="55" spans="12:12">
      <c r="L55" s="18"/>
    </row>
    <row r="56" spans="12:12">
      <c r="L56" s="18"/>
    </row>
    <row r="57" spans="12:12">
      <c r="L57" s="18"/>
    </row>
    <row r="58" spans="12:12">
      <c r="L58" s="18"/>
    </row>
    <row r="59" spans="12:12">
      <c r="L59" s="18"/>
    </row>
    <row r="60" spans="12:12">
      <c r="L60" s="18"/>
    </row>
    <row r="61" spans="12:12">
      <c r="L61" s="18"/>
    </row>
    <row r="62" spans="12:12">
      <c r="L62" s="18"/>
    </row>
    <row r="63" spans="12:12">
      <c r="L63" s="18"/>
    </row>
    <row r="64" spans="12:12">
      <c r="L64" s="18"/>
    </row>
    <row r="65" spans="12:12">
      <c r="L65" s="18"/>
    </row>
    <row r="66" spans="12:12">
      <c r="L66" s="18"/>
    </row>
    <row r="67" spans="12:12">
      <c r="L67" s="18"/>
    </row>
    <row r="68" spans="12:12">
      <c r="L68" s="18"/>
    </row>
    <row r="69" spans="12:12">
      <c r="L69" s="18"/>
    </row>
    <row r="70" spans="12:12">
      <c r="L70" s="18"/>
    </row>
    <row r="71" spans="12:12">
      <c r="L71" s="18"/>
    </row>
    <row r="72" spans="12:12">
      <c r="L72" s="18"/>
    </row>
    <row r="73" spans="12:12">
      <c r="L73" s="18"/>
    </row>
    <row r="74" spans="12:12">
      <c r="L74" s="18"/>
    </row>
    <row r="75" spans="12:12">
      <c r="L75" s="18"/>
    </row>
    <row r="76" spans="12:12">
      <c r="L76" s="18"/>
    </row>
    <row r="77" spans="12:12">
      <c r="L77" s="18"/>
    </row>
    <row r="78" spans="12:12">
      <c r="L78" s="18"/>
    </row>
    <row r="79" spans="12:12">
      <c r="L79" s="18"/>
    </row>
    <row r="80" spans="12:12">
      <c r="L80" s="18"/>
    </row>
    <row r="81" spans="12:12">
      <c r="L81" s="18"/>
    </row>
    <row r="82" spans="12:12">
      <c r="L82" s="18"/>
    </row>
    <row r="83" spans="12:12">
      <c r="L83" s="18"/>
    </row>
    <row r="84" spans="12:12">
      <c r="L84" s="18"/>
    </row>
    <row r="85" spans="12:12">
      <c r="L85" s="18"/>
    </row>
    <row r="86" spans="12:12">
      <c r="L86" s="18"/>
    </row>
    <row r="87" spans="12:12">
      <c r="L87" s="18"/>
    </row>
    <row r="88" spans="12:12">
      <c r="L88" s="18"/>
    </row>
    <row r="89" spans="12:12">
      <c r="L89" s="18"/>
    </row>
    <row r="90" spans="12:12">
      <c r="L90" s="18"/>
    </row>
    <row r="91" spans="12:12">
      <c r="L91" s="18"/>
    </row>
    <row r="92" spans="12:12">
      <c r="L92" s="18"/>
    </row>
    <row r="93" spans="12:12">
      <c r="L93" s="18"/>
    </row>
    <row r="94" spans="12:12">
      <c r="L94" s="18"/>
    </row>
    <row r="95" spans="12:12">
      <c r="L95" s="18"/>
    </row>
    <row r="96" spans="12:12">
      <c r="L96" s="18"/>
    </row>
    <row r="97" spans="12:12">
      <c r="L97" s="18"/>
    </row>
    <row r="98" spans="12:12">
      <c r="L98" s="18"/>
    </row>
    <row r="99" spans="12:12">
      <c r="L99" s="18"/>
    </row>
    <row r="100" spans="12:12">
      <c r="L100" s="18"/>
    </row>
    <row r="101" spans="12:12">
      <c r="L101" s="18"/>
    </row>
    <row r="102" spans="12:12">
      <c r="L102" s="18"/>
    </row>
    <row r="103" spans="12:12">
      <c r="L103" s="18"/>
    </row>
    <row r="104" spans="12:12">
      <c r="L104" s="18"/>
    </row>
    <row r="105" spans="12:12">
      <c r="L105" s="18"/>
    </row>
    <row r="106" spans="12:12">
      <c r="L106" s="18"/>
    </row>
    <row r="107" spans="12:12">
      <c r="L107" s="18"/>
    </row>
  </sheetData>
  <mergeCells count="12">
    <mergeCell ref="C1:E1"/>
    <mergeCell ref="C11:E11"/>
    <mergeCell ref="C22:E22"/>
    <mergeCell ref="C29:E29"/>
    <mergeCell ref="C34:E34"/>
    <mergeCell ref="C39:E39"/>
    <mergeCell ref="G6:G8"/>
    <mergeCell ref="G45:G48"/>
    <mergeCell ref="C23:E28"/>
    <mergeCell ref="C30:E32"/>
    <mergeCell ref="C35:E37"/>
    <mergeCell ref="C40:E54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102"/>
  <sheetViews>
    <sheetView topLeftCell="A24" workbookViewId="0">
      <selection activeCell="J45" sqref="J45"/>
    </sheetView>
  </sheetViews>
  <sheetFormatPr defaultColWidth="9" defaultRowHeight="13.5"/>
  <cols>
    <col min="1" max="1" width="31.875" customWidth="1"/>
    <col min="5" max="5" width="12.625"/>
    <col min="7" max="7" width="17.125" customWidth="1"/>
    <col min="8" max="8" width="11.5"/>
    <col min="12" max="12" width="12.625"/>
  </cols>
  <sheetData>
    <row r="1" spans="1:11">
      <c r="A1" s="15" t="s">
        <v>0</v>
      </c>
      <c r="B1" s="15"/>
      <c r="C1" s="15"/>
      <c r="G1" s="9"/>
      <c r="H1" s="9" t="s">
        <v>66</v>
      </c>
      <c r="I1" s="9" t="s">
        <v>67</v>
      </c>
      <c r="J1" s="9"/>
      <c r="K1" s="9"/>
    </row>
    <row r="2" spans="1:11">
      <c r="A2" s="9" t="s">
        <v>2</v>
      </c>
      <c r="B2">
        <v>0.0088</v>
      </c>
      <c r="C2" t="s">
        <v>3</v>
      </c>
      <c r="G2" s="16">
        <v>0</v>
      </c>
      <c r="H2" s="17">
        <f>(B$2/B$3*365*0.95)*(B$17+G2*B$18)</f>
        <v>0.0468372499961626</v>
      </c>
      <c r="I2" s="4">
        <f>G2*H2*(1-B$15)</f>
        <v>0</v>
      </c>
      <c r="J2" s="4">
        <f>H2*(1-B$15)</f>
        <v>0.0444953874963545</v>
      </c>
      <c r="K2" s="4"/>
    </row>
    <row r="3" spans="1:11">
      <c r="A3" s="9" t="s">
        <v>5</v>
      </c>
      <c r="B3">
        <v>6.5149</v>
      </c>
      <c r="C3" t="s">
        <v>3</v>
      </c>
      <c r="G3" s="18">
        <v>0.01</v>
      </c>
      <c r="H3" s="17">
        <f>(B$2/B$3*365*0.95)*(B$17+G3*B$18)</f>
        <v>0.0491791124959708</v>
      </c>
      <c r="I3" s="4">
        <f t="shared" ref="I3:I34" si="0">G3*H3*(1-B$15)</f>
        <v>0.000467201568711722</v>
      </c>
      <c r="J3" s="4">
        <f t="shared" ref="J3:J34" si="1">H3*(1-B$15)</f>
        <v>0.0467201568711723</v>
      </c>
      <c r="K3" s="4"/>
    </row>
    <row r="4" spans="7:11">
      <c r="G4" s="18">
        <v>0.02</v>
      </c>
      <c r="H4" s="17">
        <f>(B$2/B$3*365*0.95)*(B$17+G4*B$18)</f>
        <v>0.0515209749957789</v>
      </c>
      <c r="I4" s="4">
        <f t="shared" si="0"/>
        <v>0.000978898524919799</v>
      </c>
      <c r="J4" s="4">
        <f t="shared" si="1"/>
        <v>0.04894492624599</v>
      </c>
      <c r="K4" s="4"/>
    </row>
    <row r="5" spans="1:11">
      <c r="A5" s="9" t="s">
        <v>8</v>
      </c>
      <c r="C5" t="s">
        <v>9</v>
      </c>
      <c r="E5" s="19">
        <f>B2/B3*365*0.95</f>
        <v>0.468372499961626</v>
      </c>
      <c r="G5" s="18">
        <v>0.03</v>
      </c>
      <c r="H5" s="17">
        <f>(B$2/B$3*365*0.95)*(B$17+G5*B$18)</f>
        <v>0.053862837495587</v>
      </c>
      <c r="I5" s="4">
        <f t="shared" si="0"/>
        <v>0.00153509086862423</v>
      </c>
      <c r="J5" s="4">
        <f t="shared" si="1"/>
        <v>0.0511696956208076</v>
      </c>
      <c r="K5" s="4"/>
    </row>
    <row r="6" spans="1:11">
      <c r="A6" s="9" t="s">
        <v>11</v>
      </c>
      <c r="C6" t="s">
        <v>9</v>
      </c>
      <c r="G6" s="18">
        <v>0.04</v>
      </c>
      <c r="H6" s="17">
        <f t="shared" ref="H6:H37" si="2">(B$2/B$3*365*0.95)*(B$17+G6*B$18)</f>
        <v>0.0562046999953952</v>
      </c>
      <c r="I6" s="4">
        <f t="shared" si="0"/>
        <v>0.00213577859982502</v>
      </c>
      <c r="J6" s="4">
        <f t="shared" si="1"/>
        <v>0.0533944649956254</v>
      </c>
      <c r="K6" s="4"/>
    </row>
    <row r="7" spans="1:11">
      <c r="A7" s="9" t="s">
        <v>13</v>
      </c>
      <c r="C7" t="s">
        <v>9</v>
      </c>
      <c r="G7" s="18">
        <v>0.05</v>
      </c>
      <c r="H7" s="17">
        <f t="shared" si="2"/>
        <v>0.0585465624952033</v>
      </c>
      <c r="I7" s="4">
        <f t="shared" si="0"/>
        <v>0.00278096171852216</v>
      </c>
      <c r="J7" s="4">
        <f t="shared" si="1"/>
        <v>0.0556192343704431</v>
      </c>
      <c r="K7" s="4"/>
    </row>
    <row r="8" spans="1:11">
      <c r="A8" s="9" t="s">
        <v>14</v>
      </c>
      <c r="C8" t="s">
        <v>9</v>
      </c>
      <c r="G8" s="18">
        <v>0.06</v>
      </c>
      <c r="H8" s="17">
        <f t="shared" si="2"/>
        <v>0.0608884249950114</v>
      </c>
      <c r="I8" s="4">
        <f t="shared" si="0"/>
        <v>0.00347064022471565</v>
      </c>
      <c r="J8" s="4">
        <f t="shared" si="1"/>
        <v>0.0578440037452608</v>
      </c>
      <c r="K8" s="4"/>
    </row>
    <row r="9" spans="1:11">
      <c r="A9" s="9" t="s">
        <v>15</v>
      </c>
      <c r="B9" s="20">
        <v>2</v>
      </c>
      <c r="G9" s="18">
        <v>0.07</v>
      </c>
      <c r="H9" s="17">
        <f t="shared" si="2"/>
        <v>0.0632302874948196</v>
      </c>
      <c r="I9" s="4">
        <f t="shared" si="0"/>
        <v>0.0042048141184055</v>
      </c>
      <c r="J9" s="4">
        <f t="shared" si="1"/>
        <v>0.0600687731200786</v>
      </c>
      <c r="K9" s="4"/>
    </row>
    <row r="10" spans="7:11">
      <c r="G10" s="18">
        <v>0.08</v>
      </c>
      <c r="H10" s="17">
        <f t="shared" si="2"/>
        <v>0.0655721499946277</v>
      </c>
      <c r="I10" s="4">
        <f t="shared" si="0"/>
        <v>0.00498348339959171</v>
      </c>
      <c r="J10" s="4">
        <f t="shared" si="1"/>
        <v>0.0622935424948963</v>
      </c>
      <c r="K10" s="4"/>
    </row>
    <row r="11" spans="1:11">
      <c r="A11" s="15" t="s">
        <v>17</v>
      </c>
      <c r="B11" s="15"/>
      <c r="C11" s="15"/>
      <c r="G11" s="18">
        <v>0.09</v>
      </c>
      <c r="H11" s="17">
        <f t="shared" si="2"/>
        <v>0.0679140124944358</v>
      </c>
      <c r="I11" s="4">
        <f t="shared" si="0"/>
        <v>0.00580664806827426</v>
      </c>
      <c r="J11" s="4">
        <f t="shared" si="1"/>
        <v>0.064518311869714</v>
      </c>
      <c r="K11" s="4"/>
    </row>
    <row r="12" spans="1:11">
      <c r="A12" s="21" t="s">
        <v>19</v>
      </c>
      <c r="B12" s="22"/>
      <c r="C12" s="23"/>
      <c r="G12" s="18">
        <v>0.1</v>
      </c>
      <c r="H12" s="17">
        <f t="shared" si="2"/>
        <v>0.070255874994244</v>
      </c>
      <c r="I12" s="4">
        <f t="shared" si="0"/>
        <v>0.00667430812445318</v>
      </c>
      <c r="J12" s="4">
        <f t="shared" si="1"/>
        <v>0.0667430812445318</v>
      </c>
      <c r="K12" s="4"/>
    </row>
    <row r="13" spans="1:11">
      <c r="A13" s="9" t="s">
        <v>21</v>
      </c>
      <c r="B13" s="24">
        <v>0.05</v>
      </c>
      <c r="G13" s="18">
        <v>0.11</v>
      </c>
      <c r="H13" s="17">
        <f t="shared" si="2"/>
        <v>0.0725977374940521</v>
      </c>
      <c r="I13" s="4">
        <f t="shared" si="0"/>
        <v>0.00758646356812844</v>
      </c>
      <c r="J13" s="4">
        <f t="shared" si="1"/>
        <v>0.0689678506193495</v>
      </c>
      <c r="K13" s="4"/>
    </row>
    <row r="14" spans="1:11">
      <c r="A14" s="25" t="s">
        <v>23</v>
      </c>
      <c r="B14" s="26">
        <v>0.05</v>
      </c>
      <c r="G14" s="18">
        <v>0.12</v>
      </c>
      <c r="H14" s="17">
        <f t="shared" si="2"/>
        <v>0.0749395999938602</v>
      </c>
      <c r="I14" s="4">
        <f t="shared" si="0"/>
        <v>0.00854311439930006</v>
      </c>
      <c r="J14" s="4">
        <f t="shared" si="1"/>
        <v>0.0711926199941672</v>
      </c>
      <c r="K14" s="4"/>
    </row>
    <row r="15" spans="1:11">
      <c r="A15" s="25" t="s">
        <v>25</v>
      </c>
      <c r="B15" s="26">
        <v>0.05</v>
      </c>
      <c r="G15" s="18">
        <v>0.13</v>
      </c>
      <c r="H15" s="17">
        <f t="shared" si="2"/>
        <v>0.0772814624936684</v>
      </c>
      <c r="I15" s="4">
        <f t="shared" si="0"/>
        <v>0.00954426061796804</v>
      </c>
      <c r="J15" s="4">
        <f t="shared" si="1"/>
        <v>0.073417389368985</v>
      </c>
      <c r="K15" s="4"/>
    </row>
    <row r="16" spans="1:11">
      <c r="A16" s="25" t="s">
        <v>27</v>
      </c>
      <c r="B16" s="27">
        <v>0.9</v>
      </c>
      <c r="G16" s="18">
        <v>0.14</v>
      </c>
      <c r="H16" s="17">
        <f t="shared" si="2"/>
        <v>0.0796233249934765</v>
      </c>
      <c r="I16" s="4">
        <f t="shared" si="0"/>
        <v>0.0105899022241324</v>
      </c>
      <c r="J16" s="4">
        <f t="shared" si="1"/>
        <v>0.0756421587438027</v>
      </c>
      <c r="K16" s="4"/>
    </row>
    <row r="17" spans="1:11">
      <c r="A17" s="25" t="s">
        <v>29</v>
      </c>
      <c r="B17" s="27">
        <v>0.1</v>
      </c>
      <c r="G17" s="18">
        <v>0.15</v>
      </c>
      <c r="H17" s="17">
        <f t="shared" si="2"/>
        <v>0.0819651874932846</v>
      </c>
      <c r="I17" s="4">
        <f t="shared" si="0"/>
        <v>0.0116800392177931</v>
      </c>
      <c r="J17" s="4">
        <f t="shared" si="1"/>
        <v>0.0778669281186204</v>
      </c>
      <c r="K17" s="4"/>
    </row>
    <row r="18" spans="1:11">
      <c r="A18" s="25" t="s">
        <v>31</v>
      </c>
      <c r="B18" s="28">
        <v>0.5</v>
      </c>
      <c r="G18" s="18">
        <v>0.16</v>
      </c>
      <c r="H18" s="17">
        <f t="shared" si="2"/>
        <v>0.0843070499930928</v>
      </c>
      <c r="I18" s="4">
        <f t="shared" si="0"/>
        <v>0.0128146715989501</v>
      </c>
      <c r="J18" s="4">
        <f t="shared" si="1"/>
        <v>0.0800916974934382</v>
      </c>
      <c r="K18" s="4"/>
    </row>
    <row r="19" spans="1:11">
      <c r="A19" s="25" t="s">
        <v>33</v>
      </c>
      <c r="B19" s="28">
        <v>4.5</v>
      </c>
      <c r="G19" s="18">
        <v>0.17</v>
      </c>
      <c r="H19" s="17">
        <f t="shared" si="2"/>
        <v>0.0866489124929009</v>
      </c>
      <c r="I19" s="4">
        <f t="shared" si="0"/>
        <v>0.0139937993676035</v>
      </c>
      <c r="J19" s="4">
        <f t="shared" si="1"/>
        <v>0.0823164668682558</v>
      </c>
      <c r="K19" s="4"/>
    </row>
    <row r="20" ht="27" spans="1:11">
      <c r="A20" s="29" t="s">
        <v>34</v>
      </c>
      <c r="B20" s="28">
        <v>0.55</v>
      </c>
      <c r="G20" s="18">
        <v>0.18</v>
      </c>
      <c r="H20" s="17">
        <f t="shared" si="2"/>
        <v>0.088990774992709</v>
      </c>
      <c r="I20" s="4">
        <f t="shared" si="0"/>
        <v>0.0152174225237532</v>
      </c>
      <c r="J20" s="4">
        <f t="shared" si="1"/>
        <v>0.0845412362430736</v>
      </c>
      <c r="K20" s="4"/>
    </row>
    <row r="21" spans="7:11">
      <c r="G21" s="18">
        <v>0.19</v>
      </c>
      <c r="H21" s="17">
        <f t="shared" si="2"/>
        <v>0.0913326374925172</v>
      </c>
      <c r="I21" s="4">
        <f t="shared" si="0"/>
        <v>0.0164855410673993</v>
      </c>
      <c r="J21" s="4">
        <f t="shared" si="1"/>
        <v>0.0867660056178913</v>
      </c>
      <c r="K21" s="4"/>
    </row>
    <row r="22" spans="7:11">
      <c r="G22" s="18">
        <v>0.2</v>
      </c>
      <c r="H22" s="17">
        <f t="shared" si="2"/>
        <v>0.0936744999923253</v>
      </c>
      <c r="I22" s="4">
        <f t="shared" si="0"/>
        <v>0.0177981549985418</v>
      </c>
      <c r="J22" s="4">
        <f t="shared" si="1"/>
        <v>0.088990774992709</v>
      </c>
      <c r="K22" s="4"/>
    </row>
    <row r="23" spans="1:11">
      <c r="A23" s="15" t="s">
        <v>37</v>
      </c>
      <c r="B23" s="15"/>
      <c r="C23" s="15"/>
      <c r="G23" s="18">
        <v>0.21</v>
      </c>
      <c r="H23" s="17">
        <f t="shared" si="2"/>
        <v>0.0960163624921334</v>
      </c>
      <c r="I23" s="4">
        <f t="shared" si="0"/>
        <v>0.0191552643171806</v>
      </c>
      <c r="J23" s="4">
        <f t="shared" si="1"/>
        <v>0.0912155443675267</v>
      </c>
      <c r="K23" s="4"/>
    </row>
    <row r="24" spans="1:11">
      <c r="A24" s="30" t="s">
        <v>39</v>
      </c>
      <c r="B24" s="30"/>
      <c r="C24" s="30"/>
      <c r="D24" s="30"/>
      <c r="E24" s="30"/>
      <c r="G24" s="18">
        <v>0.22</v>
      </c>
      <c r="H24" s="17">
        <f t="shared" si="2"/>
        <v>0.0983582249919416</v>
      </c>
      <c r="I24" s="4">
        <f t="shared" si="0"/>
        <v>0.0205568690233158</v>
      </c>
      <c r="J24" s="4">
        <f t="shared" si="1"/>
        <v>0.0934403137423445</v>
      </c>
      <c r="K24" s="4"/>
    </row>
    <row r="25" spans="1:11">
      <c r="A25" s="30"/>
      <c r="B25" s="30"/>
      <c r="C25" s="30"/>
      <c r="D25" s="30"/>
      <c r="E25" s="30"/>
      <c r="G25" s="18">
        <v>0.23</v>
      </c>
      <c r="H25" s="17">
        <f t="shared" si="2"/>
        <v>0.10070008749175</v>
      </c>
      <c r="I25" s="4">
        <f t="shared" si="0"/>
        <v>0.0220029691169473</v>
      </c>
      <c r="J25" s="4">
        <f t="shared" si="1"/>
        <v>0.0956650831171625</v>
      </c>
      <c r="K25" s="4"/>
    </row>
    <row r="26" spans="1:11">
      <c r="A26" s="30"/>
      <c r="B26" s="30"/>
      <c r="C26" s="30"/>
      <c r="D26" s="30"/>
      <c r="E26" s="30"/>
      <c r="G26" s="18">
        <v>0.24</v>
      </c>
      <c r="H26" s="17">
        <f t="shared" si="2"/>
        <v>0.103041949991558</v>
      </c>
      <c r="I26" s="4">
        <f t="shared" si="0"/>
        <v>0.0234935645980752</v>
      </c>
      <c r="J26" s="4">
        <f t="shared" si="1"/>
        <v>0.0978898524919801</v>
      </c>
      <c r="K26" s="4"/>
    </row>
    <row r="27" spans="1:11">
      <c r="A27" s="30"/>
      <c r="B27" s="30"/>
      <c r="C27" s="30"/>
      <c r="D27" s="30"/>
      <c r="E27" s="30"/>
      <c r="G27" s="18">
        <v>0.25</v>
      </c>
      <c r="H27" s="17">
        <f t="shared" si="2"/>
        <v>0.105383812491366</v>
      </c>
      <c r="I27" s="4">
        <f t="shared" si="0"/>
        <v>0.0250286554666994</v>
      </c>
      <c r="J27" s="4">
        <f t="shared" si="1"/>
        <v>0.100114621866798</v>
      </c>
      <c r="K27" s="4"/>
    </row>
    <row r="28" spans="1:11">
      <c r="A28" s="30"/>
      <c r="B28" s="30"/>
      <c r="C28" s="30"/>
      <c r="D28" s="30"/>
      <c r="E28" s="30"/>
      <c r="G28" s="18">
        <v>0.26</v>
      </c>
      <c r="H28" s="17">
        <f t="shared" si="2"/>
        <v>0.107725674991174</v>
      </c>
      <c r="I28" s="4">
        <f t="shared" si="0"/>
        <v>0.02660824172282</v>
      </c>
      <c r="J28" s="4">
        <f t="shared" si="1"/>
        <v>0.102339391241615</v>
      </c>
      <c r="K28" s="4"/>
    </row>
    <row r="29" spans="1:11">
      <c r="A29" s="30"/>
      <c r="B29" s="30"/>
      <c r="C29" s="30"/>
      <c r="D29" s="30"/>
      <c r="E29" s="30"/>
      <c r="G29" s="18">
        <v>0.27</v>
      </c>
      <c r="H29" s="17">
        <f t="shared" si="2"/>
        <v>0.110067537490982</v>
      </c>
      <c r="I29" s="4">
        <f t="shared" si="0"/>
        <v>0.0282323233664369</v>
      </c>
      <c r="J29" s="4">
        <f t="shared" si="1"/>
        <v>0.104564160616433</v>
      </c>
      <c r="K29" s="4"/>
    </row>
    <row r="30" spans="1:11">
      <c r="A30" s="30"/>
      <c r="B30" s="30"/>
      <c r="C30" s="30"/>
      <c r="D30" s="30"/>
      <c r="E30" s="30"/>
      <c r="G30" s="18">
        <v>0.28</v>
      </c>
      <c r="H30" s="17">
        <f t="shared" si="2"/>
        <v>0.11240939999079</v>
      </c>
      <c r="I30" s="4">
        <f t="shared" si="0"/>
        <v>0.0299009003975502</v>
      </c>
      <c r="J30" s="4">
        <f t="shared" si="1"/>
        <v>0.10678892999125</v>
      </c>
      <c r="K30" s="4"/>
    </row>
    <row r="31" spans="1:11">
      <c r="A31" s="30"/>
      <c r="B31" s="30"/>
      <c r="C31" s="30"/>
      <c r="D31" s="30"/>
      <c r="E31" s="30"/>
      <c r="G31" s="18">
        <v>0.29</v>
      </c>
      <c r="H31" s="17">
        <f t="shared" si="2"/>
        <v>0.114751262490598</v>
      </c>
      <c r="I31" s="4">
        <f t="shared" si="0"/>
        <v>0.0316139728161599</v>
      </c>
      <c r="J31" s="4">
        <f t="shared" si="1"/>
        <v>0.109013699366068</v>
      </c>
      <c r="K31" s="4"/>
    </row>
    <row r="32" spans="1:11">
      <c r="A32" s="30"/>
      <c r="B32" s="30"/>
      <c r="C32" s="30"/>
      <c r="D32" s="30"/>
      <c r="E32" s="30"/>
      <c r="G32" s="18">
        <v>0.3</v>
      </c>
      <c r="H32" s="17">
        <f t="shared" si="2"/>
        <v>0.117093124990407</v>
      </c>
      <c r="I32" s="4">
        <f t="shared" si="0"/>
        <v>0.0333715406222659</v>
      </c>
      <c r="J32" s="4">
        <f t="shared" si="1"/>
        <v>0.111238468740887</v>
      </c>
      <c r="K32" s="4"/>
    </row>
    <row r="33" spans="1:11">
      <c r="A33" s="30"/>
      <c r="B33" s="30"/>
      <c r="C33" s="30"/>
      <c r="D33" s="30"/>
      <c r="E33" s="30"/>
      <c r="G33" s="18">
        <v>0.31</v>
      </c>
      <c r="H33" s="17">
        <f t="shared" si="2"/>
        <v>0.119434987490215</v>
      </c>
      <c r="I33" s="4">
        <f t="shared" si="0"/>
        <v>0.0351736038158682</v>
      </c>
      <c r="J33" s="4">
        <f t="shared" si="1"/>
        <v>0.113463238115704</v>
      </c>
      <c r="K33" s="4"/>
    </row>
    <row r="34" spans="1:11">
      <c r="A34" s="30"/>
      <c r="B34" s="30"/>
      <c r="C34" s="30"/>
      <c r="D34" s="30"/>
      <c r="E34" s="30"/>
      <c r="G34" s="18">
        <v>0.32</v>
      </c>
      <c r="H34" s="17">
        <f t="shared" si="2"/>
        <v>0.121776849990023</v>
      </c>
      <c r="I34" s="4">
        <f t="shared" si="0"/>
        <v>0.037020162396967</v>
      </c>
      <c r="J34" s="4">
        <f t="shared" si="1"/>
        <v>0.115688007490522</v>
      </c>
      <c r="K34" s="4"/>
    </row>
    <row r="35" spans="1:11">
      <c r="A35" s="15" t="s">
        <v>46</v>
      </c>
      <c r="B35" s="15"/>
      <c r="C35" s="15"/>
      <c r="G35" s="18">
        <v>0.33</v>
      </c>
      <c r="H35" s="17">
        <f t="shared" si="2"/>
        <v>0.124118712489831</v>
      </c>
      <c r="I35" s="4">
        <f t="shared" ref="I35:I66" si="3">G35*H35*(1-B$15)</f>
        <v>0.038911216365562</v>
      </c>
      <c r="J35" s="4">
        <f t="shared" ref="J35:J66" si="4">H35*(1-B$15)</f>
        <v>0.117912776865339</v>
      </c>
      <c r="K35" s="4"/>
    </row>
    <row r="36" spans="1:11">
      <c r="A36" s="31" t="s">
        <v>68</v>
      </c>
      <c r="B36" s="31"/>
      <c r="C36" s="31"/>
      <c r="G36" s="18">
        <v>0.34</v>
      </c>
      <c r="H36" s="17">
        <f t="shared" si="2"/>
        <v>0.126460574989639</v>
      </c>
      <c r="I36" s="4">
        <f t="shared" si="3"/>
        <v>0.0408467657216534</v>
      </c>
      <c r="J36" s="4">
        <f t="shared" si="4"/>
        <v>0.120137546240157</v>
      </c>
      <c r="K36" s="4"/>
    </row>
    <row r="37" spans="1:11">
      <c r="A37" s="31"/>
      <c r="B37" s="31"/>
      <c r="C37" s="31"/>
      <c r="G37" s="18">
        <v>0.35</v>
      </c>
      <c r="H37" s="17">
        <f t="shared" si="2"/>
        <v>0.128802437489447</v>
      </c>
      <c r="I37" s="4">
        <f t="shared" si="3"/>
        <v>0.0428268104652412</v>
      </c>
      <c r="J37" s="4">
        <f t="shared" si="4"/>
        <v>0.122362315614975</v>
      </c>
      <c r="K37" s="4"/>
    </row>
    <row r="38" spans="1:11">
      <c r="A38" s="31"/>
      <c r="B38" s="31"/>
      <c r="C38" s="31"/>
      <c r="G38" s="18">
        <v>0.36</v>
      </c>
      <c r="H38" s="17">
        <f t="shared" ref="H38:H69" si="5">(B$2/B$3*365*0.95)*(B$17+G38*B$18)</f>
        <v>0.131144299989255</v>
      </c>
      <c r="I38" s="4">
        <f t="shared" si="3"/>
        <v>0.0448513505963254</v>
      </c>
      <c r="J38" s="4">
        <f t="shared" si="4"/>
        <v>0.124587084989792</v>
      </c>
      <c r="K38" s="4"/>
    </row>
    <row r="39" spans="1:11">
      <c r="A39" s="31"/>
      <c r="B39" s="31"/>
      <c r="C39" s="31"/>
      <c r="G39" s="18">
        <v>0.37</v>
      </c>
      <c r="H39" s="17">
        <f t="shared" si="5"/>
        <v>0.133486162489064</v>
      </c>
      <c r="I39" s="4">
        <f t="shared" si="3"/>
        <v>0.0469203861149058</v>
      </c>
      <c r="J39" s="4">
        <f t="shared" si="4"/>
        <v>0.126811854364611</v>
      </c>
      <c r="K39" s="4"/>
    </row>
    <row r="40" spans="1:11">
      <c r="A40" s="31"/>
      <c r="B40" s="31"/>
      <c r="C40" s="31"/>
      <c r="G40" s="18">
        <v>0.38</v>
      </c>
      <c r="H40" s="17">
        <f t="shared" si="5"/>
        <v>0.135828024988872</v>
      </c>
      <c r="I40" s="4">
        <f t="shared" si="3"/>
        <v>0.0490339170209827</v>
      </c>
      <c r="J40" s="4">
        <f t="shared" si="4"/>
        <v>0.129036623739428</v>
      </c>
      <c r="K40" s="4"/>
    </row>
    <row r="41" spans="1:11">
      <c r="A41" s="31"/>
      <c r="B41" s="31"/>
      <c r="C41" s="31"/>
      <c r="G41" s="18">
        <v>0.39</v>
      </c>
      <c r="H41" s="17">
        <f t="shared" si="5"/>
        <v>0.13816988748868</v>
      </c>
      <c r="I41" s="4">
        <f t="shared" si="3"/>
        <v>0.0511919433145559</v>
      </c>
      <c r="J41" s="4">
        <f t="shared" si="4"/>
        <v>0.131261393114246</v>
      </c>
      <c r="K41" s="4"/>
    </row>
    <row r="42" spans="1:11">
      <c r="A42" s="31"/>
      <c r="B42" s="31"/>
      <c r="C42" s="31"/>
      <c r="G42" s="18">
        <v>0.4</v>
      </c>
      <c r="H42" s="17">
        <f t="shared" si="5"/>
        <v>0.140511749988488</v>
      </c>
      <c r="I42" s="4">
        <f t="shared" si="3"/>
        <v>0.0533944649956254</v>
      </c>
      <c r="J42" s="4">
        <f t="shared" si="4"/>
        <v>0.133486162489064</v>
      </c>
      <c r="K42" s="4"/>
    </row>
    <row r="43" spans="1:11">
      <c r="A43" s="31"/>
      <c r="B43" s="31"/>
      <c r="C43" s="31"/>
      <c r="G43" s="18">
        <v>0.41</v>
      </c>
      <c r="H43" s="17">
        <f t="shared" si="5"/>
        <v>0.142853612488296</v>
      </c>
      <c r="I43" s="4">
        <f t="shared" si="3"/>
        <v>0.0556414820641913</v>
      </c>
      <c r="J43" s="4">
        <f t="shared" si="4"/>
        <v>0.135710931863881</v>
      </c>
      <c r="K43" s="4"/>
    </row>
    <row r="44" spans="1:11">
      <c r="A44" s="31"/>
      <c r="B44" s="31"/>
      <c r="C44" s="31"/>
      <c r="G44" s="18">
        <v>0.42</v>
      </c>
      <c r="H44" s="17">
        <f t="shared" si="5"/>
        <v>0.145195474988104</v>
      </c>
      <c r="I44" s="4">
        <f t="shared" si="3"/>
        <v>0.0579329945202536</v>
      </c>
      <c r="J44" s="4">
        <f t="shared" si="4"/>
        <v>0.137935701238699</v>
      </c>
      <c r="K44" s="4"/>
    </row>
    <row r="45" spans="1:11">
      <c r="A45" s="31"/>
      <c r="B45" s="31"/>
      <c r="C45" s="31"/>
      <c r="G45" s="18">
        <v>0.43</v>
      </c>
      <c r="H45" s="17">
        <f t="shared" si="5"/>
        <v>0.147537337487912</v>
      </c>
      <c r="I45" s="4">
        <f t="shared" si="3"/>
        <v>0.0602690023638122</v>
      </c>
      <c r="J45" s="4">
        <f t="shared" si="4"/>
        <v>0.140160470613516</v>
      </c>
      <c r="K45" s="4"/>
    </row>
    <row r="46" spans="1:11">
      <c r="A46" s="31"/>
      <c r="B46" s="31"/>
      <c r="C46" s="31"/>
      <c r="G46" s="18">
        <v>0.44</v>
      </c>
      <c r="H46" s="17">
        <f t="shared" si="5"/>
        <v>0.14987919998772</v>
      </c>
      <c r="I46" s="4">
        <f t="shared" si="3"/>
        <v>0.0626495055948671</v>
      </c>
      <c r="J46" s="4">
        <f t="shared" si="4"/>
        <v>0.142385239988334</v>
      </c>
      <c r="K46" s="4"/>
    </row>
    <row r="47" spans="1:11">
      <c r="A47" s="31"/>
      <c r="B47" s="31"/>
      <c r="C47" s="31"/>
      <c r="G47" s="18">
        <v>0.45</v>
      </c>
      <c r="H47" s="17">
        <f t="shared" si="5"/>
        <v>0.152221062487529</v>
      </c>
      <c r="I47" s="4">
        <f t="shared" si="3"/>
        <v>0.0650745042134185</v>
      </c>
      <c r="J47" s="4">
        <f t="shared" si="4"/>
        <v>0.144610009363153</v>
      </c>
      <c r="K47" s="4"/>
    </row>
    <row r="48" spans="1:11">
      <c r="A48" s="31"/>
      <c r="B48" s="31"/>
      <c r="C48" s="31"/>
      <c r="G48" s="18">
        <v>0.46</v>
      </c>
      <c r="H48" s="17">
        <f t="shared" si="5"/>
        <v>0.154562924987337</v>
      </c>
      <c r="I48" s="4">
        <f t="shared" si="3"/>
        <v>0.0675439982194662</v>
      </c>
      <c r="J48" s="4">
        <f t="shared" si="4"/>
        <v>0.14683477873797</v>
      </c>
      <c r="K48" s="4"/>
    </row>
    <row r="49" spans="7:11">
      <c r="G49" s="18">
        <v>0.47</v>
      </c>
      <c r="H49" s="17">
        <f t="shared" si="5"/>
        <v>0.156904787487145</v>
      </c>
      <c r="I49" s="4">
        <f t="shared" si="3"/>
        <v>0.0700579876130102</v>
      </c>
      <c r="J49" s="4">
        <f t="shared" si="4"/>
        <v>0.149059548112788</v>
      </c>
      <c r="K49" s="4"/>
    </row>
    <row r="50" spans="7:11">
      <c r="G50" s="18">
        <v>0.48</v>
      </c>
      <c r="H50" s="17">
        <f t="shared" si="5"/>
        <v>0.159246649986953</v>
      </c>
      <c r="I50" s="4">
        <f t="shared" si="3"/>
        <v>0.0726164723940506</v>
      </c>
      <c r="J50" s="4">
        <f t="shared" si="4"/>
        <v>0.151284317487605</v>
      </c>
      <c r="K50" s="4"/>
    </row>
    <row r="51" spans="7:12">
      <c r="G51" s="18">
        <v>0.49</v>
      </c>
      <c r="H51" s="17">
        <f t="shared" si="5"/>
        <v>0.161588512486761</v>
      </c>
      <c r="I51" s="4">
        <f t="shared" si="3"/>
        <v>0.0752194525625873</v>
      </c>
      <c r="J51" s="4">
        <f t="shared" si="4"/>
        <v>0.153509086862423</v>
      </c>
      <c r="K51" s="4"/>
      <c r="L51" s="34"/>
    </row>
    <row r="52" spans="7:11">
      <c r="G52" s="32">
        <v>0.5</v>
      </c>
      <c r="H52" s="33">
        <f t="shared" si="5"/>
        <v>0.163930374986569</v>
      </c>
      <c r="I52" s="35">
        <f>G52*H52*(1-B$15-B$14)</f>
        <v>0.0737686687439561</v>
      </c>
      <c r="J52" s="35">
        <f t="shared" si="4"/>
        <v>0.155733856237241</v>
      </c>
      <c r="K52" s="35">
        <f>H52*(1-B$15-B$14)</f>
        <v>0.147537337487912</v>
      </c>
    </row>
    <row r="53" spans="7:11">
      <c r="G53" s="18">
        <v>0.51</v>
      </c>
      <c r="H53" s="17">
        <f t="shared" si="5"/>
        <v>0.166272237486377</v>
      </c>
      <c r="I53" s="4">
        <f t="shared" ref="I53:I84" si="6">G53*H53*(1-B$15-B$14)</f>
        <v>0.0763189570062472</v>
      </c>
      <c r="J53" s="4">
        <f t="shared" si="4"/>
        <v>0.157958625612058</v>
      </c>
      <c r="K53" s="35">
        <f t="shared" ref="K53:K84" si="7">H53*(1-B$15-B$14)</f>
        <v>0.149645013737739</v>
      </c>
    </row>
    <row r="54" spans="7:11">
      <c r="G54" s="18">
        <v>0.52</v>
      </c>
      <c r="H54" s="17">
        <f t="shared" si="5"/>
        <v>0.168614099986186</v>
      </c>
      <c r="I54" s="4">
        <f t="shared" si="6"/>
        <v>0.0789113987935348</v>
      </c>
      <c r="J54" s="4">
        <f t="shared" si="4"/>
        <v>0.160183394986877</v>
      </c>
      <c r="K54" s="35">
        <f t="shared" si="7"/>
        <v>0.151752689987567</v>
      </c>
    </row>
    <row r="55" spans="7:11">
      <c r="G55" s="18">
        <v>0.53</v>
      </c>
      <c r="H55" s="17">
        <f t="shared" si="5"/>
        <v>0.170955962485994</v>
      </c>
      <c r="I55" s="4">
        <f t="shared" si="6"/>
        <v>0.081545994105819</v>
      </c>
      <c r="J55" s="4">
        <f t="shared" si="4"/>
        <v>0.162408164361694</v>
      </c>
      <c r="K55" s="35">
        <f t="shared" si="7"/>
        <v>0.153860366237395</v>
      </c>
    </row>
    <row r="56" spans="7:11">
      <c r="G56" s="18">
        <v>0.54</v>
      </c>
      <c r="H56" s="17">
        <f t="shared" si="5"/>
        <v>0.173297824985802</v>
      </c>
      <c r="I56" s="4">
        <f t="shared" si="6"/>
        <v>0.0842227429430997</v>
      </c>
      <c r="J56" s="4">
        <f t="shared" si="4"/>
        <v>0.164632933736512</v>
      </c>
      <c r="K56" s="35">
        <f t="shared" si="7"/>
        <v>0.155968042487222</v>
      </c>
    </row>
    <row r="57" spans="7:11">
      <c r="G57" s="18">
        <v>0.55</v>
      </c>
      <c r="H57" s="17">
        <f t="shared" si="5"/>
        <v>0.17563968748561</v>
      </c>
      <c r="I57" s="4">
        <f t="shared" si="6"/>
        <v>0.0869416453053769</v>
      </c>
      <c r="J57" s="4">
        <f t="shared" si="4"/>
        <v>0.166857703111329</v>
      </c>
      <c r="K57" s="35">
        <f t="shared" si="7"/>
        <v>0.158075718737049</v>
      </c>
    </row>
    <row r="58" spans="7:11">
      <c r="G58" s="18">
        <v>0.56</v>
      </c>
      <c r="H58" s="17">
        <f t="shared" si="5"/>
        <v>0.177981549985418</v>
      </c>
      <c r="I58" s="4">
        <f t="shared" si="6"/>
        <v>0.0897027011926507</v>
      </c>
      <c r="J58" s="4">
        <f t="shared" si="4"/>
        <v>0.169082472486147</v>
      </c>
      <c r="K58" s="35">
        <f t="shared" si="7"/>
        <v>0.160183394986876</v>
      </c>
    </row>
    <row r="59" spans="7:11">
      <c r="G59" s="18">
        <v>0.57</v>
      </c>
      <c r="H59" s="17">
        <f t="shared" si="5"/>
        <v>0.180323412485226</v>
      </c>
      <c r="I59" s="4">
        <f t="shared" si="6"/>
        <v>0.092505910604921</v>
      </c>
      <c r="J59" s="4">
        <f t="shared" si="4"/>
        <v>0.171307241860965</v>
      </c>
      <c r="K59" s="35">
        <f t="shared" si="7"/>
        <v>0.162291071236703</v>
      </c>
    </row>
    <row r="60" spans="7:11">
      <c r="G60" s="18">
        <v>0.58</v>
      </c>
      <c r="H60" s="17">
        <f t="shared" si="5"/>
        <v>0.182665274985034</v>
      </c>
      <c r="I60" s="4">
        <f t="shared" si="6"/>
        <v>0.0953512735421879</v>
      </c>
      <c r="J60" s="4">
        <f t="shared" si="4"/>
        <v>0.173532011235782</v>
      </c>
      <c r="K60" s="35">
        <f t="shared" si="7"/>
        <v>0.164398747486531</v>
      </c>
    </row>
    <row r="61" spans="7:11">
      <c r="G61" s="18">
        <v>0.59</v>
      </c>
      <c r="H61" s="17">
        <f t="shared" si="5"/>
        <v>0.185007137484842</v>
      </c>
      <c r="I61" s="4">
        <f t="shared" si="6"/>
        <v>0.0982387900044513</v>
      </c>
      <c r="J61" s="4">
        <f t="shared" si="4"/>
        <v>0.1757567806106</v>
      </c>
      <c r="K61" s="35">
        <f t="shared" si="7"/>
        <v>0.166506423736358</v>
      </c>
    </row>
    <row r="62" spans="7:11">
      <c r="G62" s="18">
        <v>0.6</v>
      </c>
      <c r="H62" s="17">
        <f t="shared" si="5"/>
        <v>0.187348999984651</v>
      </c>
      <c r="I62" s="4">
        <f t="shared" si="6"/>
        <v>0.101168459991711</v>
      </c>
      <c r="J62" s="4">
        <f t="shared" si="4"/>
        <v>0.177981549985418</v>
      </c>
      <c r="K62" s="35">
        <f t="shared" si="7"/>
        <v>0.168614099986186</v>
      </c>
    </row>
    <row r="63" spans="7:11">
      <c r="G63" s="18">
        <v>0.61</v>
      </c>
      <c r="H63" s="17">
        <f t="shared" si="5"/>
        <v>0.189690862484459</v>
      </c>
      <c r="I63" s="4">
        <f t="shared" si="6"/>
        <v>0.104140283503968</v>
      </c>
      <c r="J63" s="4">
        <f t="shared" si="4"/>
        <v>0.180206319360236</v>
      </c>
      <c r="K63" s="35">
        <f t="shared" si="7"/>
        <v>0.170721776236013</v>
      </c>
    </row>
    <row r="64" spans="7:11">
      <c r="G64" s="18">
        <v>0.62</v>
      </c>
      <c r="H64" s="17">
        <f t="shared" si="5"/>
        <v>0.192032724984267</v>
      </c>
      <c r="I64" s="4">
        <f t="shared" si="6"/>
        <v>0.107154260541221</v>
      </c>
      <c r="J64" s="4">
        <f t="shared" si="4"/>
        <v>0.182431088735054</v>
      </c>
      <c r="K64" s="35">
        <f t="shared" si="7"/>
        <v>0.17282945248584</v>
      </c>
    </row>
    <row r="65" spans="7:11">
      <c r="G65" s="18">
        <v>0.63</v>
      </c>
      <c r="H65" s="17">
        <f t="shared" si="5"/>
        <v>0.194374587484075</v>
      </c>
      <c r="I65" s="4">
        <f t="shared" si="6"/>
        <v>0.110210391103471</v>
      </c>
      <c r="J65" s="4">
        <f t="shared" si="4"/>
        <v>0.184655858109871</v>
      </c>
      <c r="K65" s="35">
        <f t="shared" si="7"/>
        <v>0.174937128735667</v>
      </c>
    </row>
    <row r="66" spans="7:11">
      <c r="G66" s="18">
        <v>0.64</v>
      </c>
      <c r="H66" s="17">
        <f t="shared" si="5"/>
        <v>0.196716449983883</v>
      </c>
      <c r="I66" s="4">
        <f t="shared" si="6"/>
        <v>0.113308675190717</v>
      </c>
      <c r="J66" s="4">
        <f t="shared" si="4"/>
        <v>0.186880627484689</v>
      </c>
      <c r="K66" s="35">
        <f t="shared" si="7"/>
        <v>0.177044804985495</v>
      </c>
    </row>
    <row r="67" spans="7:11">
      <c r="G67" s="18">
        <v>0.65</v>
      </c>
      <c r="H67" s="17">
        <f t="shared" si="5"/>
        <v>0.199058312483691</v>
      </c>
      <c r="I67" s="4">
        <f t="shared" si="6"/>
        <v>0.116449112802959</v>
      </c>
      <c r="J67" s="4">
        <f t="shared" ref="J67:J102" si="8">H67*(1-B$15)</f>
        <v>0.189105396859506</v>
      </c>
      <c r="K67" s="35">
        <f t="shared" si="7"/>
        <v>0.179152481235322</v>
      </c>
    </row>
    <row r="68" spans="7:11">
      <c r="G68" s="18">
        <v>0.66</v>
      </c>
      <c r="H68" s="17">
        <f t="shared" si="5"/>
        <v>0.201400174983499</v>
      </c>
      <c r="I68" s="4">
        <f t="shared" si="6"/>
        <v>0.119631703940199</v>
      </c>
      <c r="J68" s="4">
        <f t="shared" si="8"/>
        <v>0.191330166234324</v>
      </c>
      <c r="K68" s="35">
        <f t="shared" si="7"/>
        <v>0.181260157485149</v>
      </c>
    </row>
    <row r="69" spans="7:11">
      <c r="G69" s="18">
        <v>0.67</v>
      </c>
      <c r="H69" s="17">
        <f t="shared" si="5"/>
        <v>0.203742037483308</v>
      </c>
      <c r="I69" s="4">
        <f t="shared" si="6"/>
        <v>0.122856448602434</v>
      </c>
      <c r="J69" s="4">
        <f t="shared" si="8"/>
        <v>0.193554935609143</v>
      </c>
      <c r="K69" s="35">
        <f t="shared" si="7"/>
        <v>0.183367833734977</v>
      </c>
    </row>
    <row r="70" spans="7:11">
      <c r="G70" s="18">
        <v>0.68</v>
      </c>
      <c r="H70" s="17">
        <f t="shared" ref="H70:H101" si="9">(B$2/B$3*365*0.95)*(B$17+G70*B$18)</f>
        <v>0.206083899983116</v>
      </c>
      <c r="I70" s="4">
        <f t="shared" si="6"/>
        <v>0.126123346789667</v>
      </c>
      <c r="J70" s="4">
        <f t="shared" si="8"/>
        <v>0.19577970498396</v>
      </c>
      <c r="K70" s="35">
        <f t="shared" si="7"/>
        <v>0.185475509984804</v>
      </c>
    </row>
    <row r="71" spans="7:11">
      <c r="G71" s="18">
        <v>0.69</v>
      </c>
      <c r="H71" s="17">
        <f t="shared" si="9"/>
        <v>0.208425762482924</v>
      </c>
      <c r="I71" s="4">
        <f t="shared" si="6"/>
        <v>0.129432398501896</v>
      </c>
      <c r="J71" s="4">
        <f t="shared" si="8"/>
        <v>0.198004474358778</v>
      </c>
      <c r="K71" s="35">
        <f t="shared" si="7"/>
        <v>0.187583186234632</v>
      </c>
    </row>
    <row r="72" spans="7:11">
      <c r="G72" s="18">
        <v>0.7</v>
      </c>
      <c r="H72" s="17">
        <f t="shared" si="9"/>
        <v>0.210767624982732</v>
      </c>
      <c r="I72" s="4">
        <f t="shared" si="6"/>
        <v>0.132783603739121</v>
      </c>
      <c r="J72" s="4">
        <f t="shared" si="8"/>
        <v>0.200229243733595</v>
      </c>
      <c r="K72" s="35">
        <f t="shared" si="7"/>
        <v>0.189690862484459</v>
      </c>
    </row>
    <row r="73" spans="7:11">
      <c r="G73" s="18">
        <v>0.71</v>
      </c>
      <c r="H73" s="17">
        <f t="shared" si="9"/>
        <v>0.21310948748254</v>
      </c>
      <c r="I73" s="4">
        <f t="shared" si="6"/>
        <v>0.136176962501343</v>
      </c>
      <c r="J73" s="4">
        <f t="shared" si="8"/>
        <v>0.202454013108413</v>
      </c>
      <c r="K73" s="35">
        <f t="shared" si="7"/>
        <v>0.191798538734286</v>
      </c>
    </row>
    <row r="74" spans="7:11">
      <c r="G74" s="18">
        <v>0.72</v>
      </c>
      <c r="H74" s="17">
        <f t="shared" si="9"/>
        <v>0.215451349982348</v>
      </c>
      <c r="I74" s="4">
        <f t="shared" si="6"/>
        <v>0.139612474788562</v>
      </c>
      <c r="J74" s="4">
        <f t="shared" si="8"/>
        <v>0.204678782483231</v>
      </c>
      <c r="K74" s="35">
        <f t="shared" si="7"/>
        <v>0.193906214984113</v>
      </c>
    </row>
    <row r="75" spans="7:11">
      <c r="G75" s="18">
        <v>0.73</v>
      </c>
      <c r="H75" s="17">
        <f t="shared" si="9"/>
        <v>0.217793212482156</v>
      </c>
      <c r="I75" s="4">
        <f t="shared" si="6"/>
        <v>0.143090140600777</v>
      </c>
      <c r="J75" s="4">
        <f t="shared" si="8"/>
        <v>0.206903551858048</v>
      </c>
      <c r="K75" s="35">
        <f t="shared" si="7"/>
        <v>0.19601389123394</v>
      </c>
    </row>
    <row r="76" spans="7:11">
      <c r="G76" s="18">
        <v>0.74</v>
      </c>
      <c r="H76" s="17">
        <f t="shared" si="9"/>
        <v>0.220135074981964</v>
      </c>
      <c r="I76" s="4">
        <f t="shared" si="6"/>
        <v>0.146609959937988</v>
      </c>
      <c r="J76" s="4">
        <f t="shared" si="8"/>
        <v>0.209128321232866</v>
      </c>
      <c r="K76" s="35">
        <f t="shared" si="7"/>
        <v>0.198121567483768</v>
      </c>
    </row>
    <row r="77" spans="7:11">
      <c r="G77" s="18">
        <v>0.75</v>
      </c>
      <c r="H77" s="17">
        <f t="shared" si="9"/>
        <v>0.222476937481773</v>
      </c>
      <c r="I77" s="4">
        <f t="shared" si="6"/>
        <v>0.150171932800196</v>
      </c>
      <c r="J77" s="4">
        <f t="shared" si="8"/>
        <v>0.211353090607684</v>
      </c>
      <c r="K77" s="35">
        <f t="shared" si="7"/>
        <v>0.200229243733596</v>
      </c>
    </row>
    <row r="78" spans="7:11">
      <c r="G78" s="18">
        <v>0.76</v>
      </c>
      <c r="H78" s="17">
        <f t="shared" si="9"/>
        <v>0.224818799981581</v>
      </c>
      <c r="I78" s="4">
        <f t="shared" si="6"/>
        <v>0.153776059187401</v>
      </c>
      <c r="J78" s="4">
        <f t="shared" si="8"/>
        <v>0.213577859982502</v>
      </c>
      <c r="K78" s="35">
        <f t="shared" si="7"/>
        <v>0.202336919983423</v>
      </c>
    </row>
    <row r="79" spans="7:11">
      <c r="G79" s="18">
        <v>0.77</v>
      </c>
      <c r="H79" s="17">
        <f t="shared" si="9"/>
        <v>0.227160662481389</v>
      </c>
      <c r="I79" s="4">
        <f t="shared" si="6"/>
        <v>0.157422339099602</v>
      </c>
      <c r="J79" s="4">
        <f t="shared" si="8"/>
        <v>0.21580262935732</v>
      </c>
      <c r="K79" s="35">
        <f t="shared" si="7"/>
        <v>0.20444459623325</v>
      </c>
    </row>
    <row r="80" spans="7:11">
      <c r="G80" s="18">
        <v>0.78</v>
      </c>
      <c r="H80" s="17">
        <f t="shared" si="9"/>
        <v>0.229502524981197</v>
      </c>
      <c r="I80" s="4">
        <f t="shared" si="6"/>
        <v>0.1611107725368</v>
      </c>
      <c r="J80" s="4">
        <f t="shared" si="8"/>
        <v>0.218027398732137</v>
      </c>
      <c r="K80" s="35">
        <f t="shared" si="7"/>
        <v>0.206552272483077</v>
      </c>
    </row>
    <row r="81" spans="7:11">
      <c r="G81" s="18">
        <v>0.79</v>
      </c>
      <c r="H81" s="17">
        <f t="shared" si="9"/>
        <v>0.231844387481005</v>
      </c>
      <c r="I81" s="4">
        <f t="shared" si="6"/>
        <v>0.164841359498995</v>
      </c>
      <c r="J81" s="4">
        <f t="shared" si="8"/>
        <v>0.220252168106955</v>
      </c>
      <c r="K81" s="35">
        <f t="shared" si="7"/>
        <v>0.208659948732904</v>
      </c>
    </row>
    <row r="82" spans="7:11">
      <c r="G82" s="18">
        <v>0.8</v>
      </c>
      <c r="H82" s="17">
        <f t="shared" si="9"/>
        <v>0.234186249980813</v>
      </c>
      <c r="I82" s="4">
        <f t="shared" si="6"/>
        <v>0.168614099986186</v>
      </c>
      <c r="J82" s="4">
        <f t="shared" si="8"/>
        <v>0.222476937481772</v>
      </c>
      <c r="K82" s="35">
        <f t="shared" si="7"/>
        <v>0.210767624982732</v>
      </c>
    </row>
    <row r="83" spans="7:11">
      <c r="G83" s="18">
        <v>0.81</v>
      </c>
      <c r="H83" s="17">
        <f t="shared" si="9"/>
        <v>0.236528112480621</v>
      </c>
      <c r="I83" s="4">
        <f t="shared" si="6"/>
        <v>0.172428993998373</v>
      </c>
      <c r="J83" s="4">
        <f t="shared" si="8"/>
        <v>0.22470170685659</v>
      </c>
      <c r="K83" s="35">
        <f t="shared" si="7"/>
        <v>0.212875301232559</v>
      </c>
    </row>
    <row r="84" spans="7:11">
      <c r="G84" s="18">
        <v>0.82</v>
      </c>
      <c r="H84" s="17">
        <f t="shared" si="9"/>
        <v>0.23886997498043</v>
      </c>
      <c r="I84" s="4">
        <f t="shared" si="6"/>
        <v>0.176286041535557</v>
      </c>
      <c r="J84" s="4">
        <f t="shared" si="8"/>
        <v>0.226926476231408</v>
      </c>
      <c r="K84" s="35">
        <f t="shared" si="7"/>
        <v>0.214982977482387</v>
      </c>
    </row>
    <row r="85" spans="7:11">
      <c r="G85" s="18">
        <v>0.83</v>
      </c>
      <c r="H85" s="17">
        <f t="shared" si="9"/>
        <v>0.241211837480238</v>
      </c>
      <c r="I85" s="4">
        <f t="shared" ref="I85:I102" si="10">G85*H85*(1-B$15-B$14)</f>
        <v>0.180185242597737</v>
      </c>
      <c r="J85" s="4">
        <f t="shared" si="8"/>
        <v>0.229151245606226</v>
      </c>
      <c r="K85" s="35">
        <f t="shared" ref="K85:K102" si="11">H85*(1-B$15-B$14)</f>
        <v>0.217090653732214</v>
      </c>
    </row>
    <row r="86" spans="7:11">
      <c r="G86" s="18">
        <v>0.84</v>
      </c>
      <c r="H86" s="17">
        <f t="shared" si="9"/>
        <v>0.243553699980046</v>
      </c>
      <c r="I86" s="4">
        <f t="shared" si="10"/>
        <v>0.184126597184915</v>
      </c>
      <c r="J86" s="4">
        <f t="shared" si="8"/>
        <v>0.231376014981044</v>
      </c>
      <c r="K86" s="35">
        <f t="shared" si="11"/>
        <v>0.219198329982041</v>
      </c>
    </row>
    <row r="87" spans="7:11">
      <c r="G87" s="18">
        <v>0.85</v>
      </c>
      <c r="H87" s="17">
        <f t="shared" si="9"/>
        <v>0.245895562479854</v>
      </c>
      <c r="I87" s="4">
        <f t="shared" si="10"/>
        <v>0.188110105297088</v>
      </c>
      <c r="J87" s="4">
        <f t="shared" si="8"/>
        <v>0.233600784355861</v>
      </c>
      <c r="K87" s="35">
        <f t="shared" si="11"/>
        <v>0.221306006231869</v>
      </c>
    </row>
    <row r="88" spans="7:11">
      <c r="G88" s="18">
        <v>0.86</v>
      </c>
      <c r="H88" s="17">
        <f t="shared" si="9"/>
        <v>0.248237424979662</v>
      </c>
      <c r="I88" s="4">
        <f t="shared" si="10"/>
        <v>0.192135766934258</v>
      </c>
      <c r="J88" s="4">
        <f t="shared" si="8"/>
        <v>0.235825553730679</v>
      </c>
      <c r="K88" s="35">
        <f t="shared" si="11"/>
        <v>0.223413682481696</v>
      </c>
    </row>
    <row r="89" spans="7:11">
      <c r="G89" s="18">
        <v>0.87</v>
      </c>
      <c r="H89" s="17">
        <f t="shared" si="9"/>
        <v>0.25057928747947</v>
      </c>
      <c r="I89" s="4">
        <f t="shared" si="10"/>
        <v>0.196203582096425</v>
      </c>
      <c r="J89" s="4">
        <f t="shared" si="8"/>
        <v>0.238050323105496</v>
      </c>
      <c r="K89" s="35">
        <f t="shared" si="11"/>
        <v>0.225521358731523</v>
      </c>
    </row>
    <row r="90" spans="7:11">
      <c r="G90" s="18">
        <v>0.88</v>
      </c>
      <c r="H90" s="17">
        <f t="shared" si="9"/>
        <v>0.252921149979278</v>
      </c>
      <c r="I90" s="4">
        <f t="shared" si="10"/>
        <v>0.200313550783588</v>
      </c>
      <c r="J90" s="4">
        <f t="shared" si="8"/>
        <v>0.240275092480314</v>
      </c>
      <c r="K90" s="35">
        <f t="shared" si="11"/>
        <v>0.22762903498135</v>
      </c>
    </row>
    <row r="91" spans="7:11">
      <c r="G91" s="18">
        <v>0.89</v>
      </c>
      <c r="H91" s="17">
        <f t="shared" si="9"/>
        <v>0.255263012479086</v>
      </c>
      <c r="I91" s="4">
        <f t="shared" si="10"/>
        <v>0.204465672995748</v>
      </c>
      <c r="J91" s="4">
        <f t="shared" si="8"/>
        <v>0.242499861855132</v>
      </c>
      <c r="K91" s="35">
        <f t="shared" si="11"/>
        <v>0.229736711231177</v>
      </c>
    </row>
    <row r="92" spans="7:11">
      <c r="G92" s="32">
        <v>0.9</v>
      </c>
      <c r="H92" s="33">
        <f>(B$2/B$3*365*0.95)*((G92-0.9)*B$19+B$20)</f>
        <v>0.257604874978895</v>
      </c>
      <c r="I92" s="35">
        <f t="shared" si="10"/>
        <v>0.208659948732905</v>
      </c>
      <c r="J92" s="4">
        <f t="shared" si="8"/>
        <v>0.24472463122995</v>
      </c>
      <c r="K92" s="35">
        <f t="shared" si="11"/>
        <v>0.231844387481005</v>
      </c>
    </row>
    <row r="93" spans="7:11">
      <c r="G93" s="18">
        <v>0.91</v>
      </c>
      <c r="H93" s="17">
        <f t="shared" ref="H93:H102" si="12">(B$2/B$3*365*0.95)*((G93-0.9)*B$19+B$20)</f>
        <v>0.278681637477168</v>
      </c>
      <c r="I93" s="4">
        <f t="shared" si="10"/>
        <v>0.2282402610938</v>
      </c>
      <c r="J93" s="4">
        <f t="shared" si="8"/>
        <v>0.26474755560331</v>
      </c>
      <c r="K93" s="35">
        <f t="shared" si="11"/>
        <v>0.250813473729451</v>
      </c>
    </row>
    <row r="94" spans="7:11">
      <c r="G94" s="18">
        <v>0.92</v>
      </c>
      <c r="H94" s="17">
        <f t="shared" si="12"/>
        <v>0.299758399975441</v>
      </c>
      <c r="I94" s="4">
        <f t="shared" si="10"/>
        <v>0.248199955179665</v>
      </c>
      <c r="J94" s="4">
        <f t="shared" si="8"/>
        <v>0.284770479976669</v>
      </c>
      <c r="K94" s="35">
        <f t="shared" si="11"/>
        <v>0.269782559977897</v>
      </c>
    </row>
    <row r="95" spans="7:11">
      <c r="G95" s="18">
        <v>0.93</v>
      </c>
      <c r="H95" s="17">
        <f t="shared" si="12"/>
        <v>0.320835162473714</v>
      </c>
      <c r="I95" s="4">
        <f t="shared" si="10"/>
        <v>0.268539030990499</v>
      </c>
      <c r="J95" s="4">
        <f t="shared" si="8"/>
        <v>0.304793404350028</v>
      </c>
      <c r="K95" s="35">
        <f t="shared" si="11"/>
        <v>0.288751646226343</v>
      </c>
    </row>
    <row r="96" spans="7:11">
      <c r="G96" s="18">
        <v>0.940000000000001</v>
      </c>
      <c r="H96" s="17">
        <f t="shared" si="12"/>
        <v>0.341911924971989</v>
      </c>
      <c r="I96" s="4">
        <f t="shared" si="10"/>
        <v>0.289257488526303</v>
      </c>
      <c r="J96" s="4">
        <f t="shared" si="8"/>
        <v>0.32481632872339</v>
      </c>
      <c r="K96" s="35">
        <f t="shared" si="11"/>
        <v>0.30772073247479</v>
      </c>
    </row>
    <row r="97" spans="7:11">
      <c r="G97" s="18">
        <v>0.950000000000001</v>
      </c>
      <c r="H97" s="17">
        <f t="shared" si="12"/>
        <v>0.362988687470262</v>
      </c>
      <c r="I97" s="4">
        <f t="shared" si="10"/>
        <v>0.310355327787075</v>
      </c>
      <c r="J97" s="4">
        <f t="shared" si="8"/>
        <v>0.344839253096749</v>
      </c>
      <c r="K97" s="35">
        <f t="shared" si="11"/>
        <v>0.326689818723236</v>
      </c>
    </row>
    <row r="98" spans="7:11">
      <c r="G98" s="18">
        <v>0.960000000000001</v>
      </c>
      <c r="H98" s="17">
        <f t="shared" si="12"/>
        <v>0.384065449968536</v>
      </c>
      <c r="I98" s="4">
        <f t="shared" si="10"/>
        <v>0.331832548772815</v>
      </c>
      <c r="J98" s="4">
        <f t="shared" si="8"/>
        <v>0.364862177470109</v>
      </c>
      <c r="K98" s="35">
        <f t="shared" si="11"/>
        <v>0.345658904971682</v>
      </c>
    </row>
    <row r="99" spans="7:11">
      <c r="G99" s="18">
        <v>0.970000000000001</v>
      </c>
      <c r="H99" s="17">
        <f t="shared" si="12"/>
        <v>0.405142212466809</v>
      </c>
      <c r="I99" s="4">
        <f t="shared" si="10"/>
        <v>0.353689151483524</v>
      </c>
      <c r="J99" s="4">
        <f t="shared" si="8"/>
        <v>0.384885101843469</v>
      </c>
      <c r="K99" s="35">
        <f t="shared" si="11"/>
        <v>0.364627991220128</v>
      </c>
    </row>
    <row r="100" spans="7:11">
      <c r="G100" s="18">
        <v>0.980000000000001</v>
      </c>
      <c r="H100" s="17">
        <f t="shared" si="12"/>
        <v>0.426218974965082</v>
      </c>
      <c r="I100" s="4">
        <f t="shared" si="10"/>
        <v>0.375925135919203</v>
      </c>
      <c r="J100" s="4">
        <f t="shared" si="8"/>
        <v>0.404908026216828</v>
      </c>
      <c r="K100" s="35">
        <f t="shared" si="11"/>
        <v>0.383597077468574</v>
      </c>
    </row>
    <row r="101" spans="7:11">
      <c r="G101" s="18">
        <v>0.990000000000001</v>
      </c>
      <c r="H101" s="17">
        <f t="shared" si="12"/>
        <v>0.447295737463355</v>
      </c>
      <c r="I101" s="4">
        <f t="shared" si="10"/>
        <v>0.39854050207985</v>
      </c>
      <c r="J101" s="4">
        <f t="shared" si="8"/>
        <v>0.424930950590187</v>
      </c>
      <c r="K101" s="35">
        <f t="shared" si="11"/>
        <v>0.402566163717019</v>
      </c>
    </row>
    <row r="102" spans="7:11">
      <c r="G102" s="18">
        <v>1</v>
      </c>
      <c r="H102" s="17">
        <f t="shared" si="12"/>
        <v>0.468372499961626</v>
      </c>
      <c r="I102" s="4">
        <f t="shared" si="10"/>
        <v>0.421535249965464</v>
      </c>
      <c r="J102" s="4">
        <f t="shared" si="8"/>
        <v>0.444953874963545</v>
      </c>
      <c r="K102" s="35">
        <f t="shared" si="11"/>
        <v>0.421535249965463</v>
      </c>
    </row>
  </sheetData>
  <mergeCells count="6">
    <mergeCell ref="A1:C1"/>
    <mergeCell ref="A11:C11"/>
    <mergeCell ref="A23:C23"/>
    <mergeCell ref="A35:C35"/>
    <mergeCell ref="A24:E34"/>
    <mergeCell ref="A36:C48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D78:O86"/>
  <sheetViews>
    <sheetView zoomScale="55" zoomScaleNormal="55" workbookViewId="0">
      <selection activeCell="AC65" sqref="AC65"/>
    </sheetView>
  </sheetViews>
  <sheetFormatPr defaultColWidth="9" defaultRowHeight="13.5"/>
  <sheetData>
    <row r="78" spans="4:4">
      <c r="D78" t="s">
        <v>69</v>
      </c>
    </row>
    <row r="79" spans="4:4">
      <c r="D79" s="9" t="s">
        <v>70</v>
      </c>
    </row>
    <row r="80" spans="4:4">
      <c r="D80" s="9" t="s">
        <v>71</v>
      </c>
    </row>
    <row r="81" spans="4:4">
      <c r="D81" s="9" t="s">
        <v>72</v>
      </c>
    </row>
    <row r="82" spans="4:4">
      <c r="D82" s="9" t="s">
        <v>73</v>
      </c>
    </row>
    <row r="83" spans="4:4">
      <c r="D83" s="9" t="s">
        <v>74</v>
      </c>
    </row>
    <row r="84" spans="4:4">
      <c r="D84" s="9" t="s">
        <v>75</v>
      </c>
    </row>
    <row r="86" spans="15:15">
      <c r="O86" t="s">
        <v>76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G2:N49"/>
  <sheetViews>
    <sheetView zoomScale="85" zoomScaleNormal="85" topLeftCell="D2" workbookViewId="0">
      <selection activeCell="H4" sqref="H4"/>
    </sheetView>
  </sheetViews>
  <sheetFormatPr defaultColWidth="9" defaultRowHeight="13.5"/>
  <cols>
    <col min="7" max="7" width="35.625" customWidth="1"/>
    <col min="8" max="9" width="33.125" customWidth="1"/>
    <col min="10" max="13" width="34.375" customWidth="1"/>
    <col min="14" max="14" width="4.5" customWidth="1"/>
  </cols>
  <sheetData>
    <row r="2" spans="8:14">
      <c r="H2" s="1" t="s">
        <v>77</v>
      </c>
      <c r="I2" s="1"/>
      <c r="J2" s="1"/>
      <c r="K2" s="1"/>
      <c r="M2" s="1"/>
      <c r="N2" s="1"/>
    </row>
    <row r="3" spans="8:14">
      <c r="H3" s="1" t="s">
        <v>78</v>
      </c>
      <c r="I3" s="1" t="s">
        <v>79</v>
      </c>
      <c r="J3" s="1" t="s">
        <v>80</v>
      </c>
      <c r="K3" s="1" t="s">
        <v>81</v>
      </c>
      <c r="M3" s="1" t="s">
        <v>82</v>
      </c>
      <c r="N3" s="1" t="s">
        <v>83</v>
      </c>
    </row>
    <row r="4" spans="8:14">
      <c r="H4" s="2">
        <v>86400</v>
      </c>
      <c r="I4" s="2">
        <v>86400</v>
      </c>
      <c r="J4" s="2">
        <v>86400</v>
      </c>
      <c r="K4" s="2"/>
      <c r="L4" s="2"/>
      <c r="M4" s="2"/>
      <c r="N4" s="2"/>
    </row>
    <row r="6" spans="9:9">
      <c r="I6" s="1" t="s">
        <v>84</v>
      </c>
    </row>
    <row r="7" spans="9:9">
      <c r="I7" s="2">
        <v>31536000</v>
      </c>
    </row>
    <row r="9" spans="8:11">
      <c r="H9" s="1" t="s">
        <v>85</v>
      </c>
      <c r="I9" s="1" t="s">
        <v>86</v>
      </c>
      <c r="J9" s="1" t="s">
        <v>87</v>
      </c>
      <c r="K9" s="1" t="s">
        <v>88</v>
      </c>
    </row>
    <row r="10" spans="8:11">
      <c r="H10" s="8">
        <f>H4/I$7</f>
        <v>0.00273972602739726</v>
      </c>
      <c r="I10" s="10">
        <f>I4/I$7</f>
        <v>0.00273972602739726</v>
      </c>
      <c r="J10" s="8">
        <f>J4/I$7</f>
        <v>0.00273972602739726</v>
      </c>
      <c r="K10" s="8">
        <f>K4/I$7</f>
        <v>0</v>
      </c>
    </row>
    <row r="12" spans="9:9">
      <c r="I12" s="1" t="s">
        <v>89</v>
      </c>
    </row>
    <row r="13" spans="9:9">
      <c r="I13" s="11">
        <v>0.2</v>
      </c>
    </row>
    <row r="14" spans="10:13">
      <c r="J14" s="12"/>
      <c r="K14" s="12"/>
      <c r="L14" s="12"/>
      <c r="M14" s="12"/>
    </row>
    <row r="15" spans="9:13">
      <c r="I15" s="1" t="s">
        <v>90</v>
      </c>
      <c r="J15" s="12"/>
      <c r="K15" s="12"/>
      <c r="L15" s="12"/>
      <c r="M15" s="12"/>
    </row>
    <row r="16" spans="9:13">
      <c r="I16" s="3">
        <v>0.468372499961626</v>
      </c>
      <c r="J16" s="12"/>
      <c r="K16" s="12"/>
      <c r="L16" s="12"/>
      <c r="M16" s="12"/>
    </row>
    <row r="17" spans="10:13">
      <c r="J17" s="12"/>
      <c r="K17" s="12"/>
      <c r="L17" s="12"/>
      <c r="M17" s="12"/>
    </row>
    <row r="18" spans="9:13">
      <c r="I18" s="1" t="s">
        <v>91</v>
      </c>
      <c r="J18" s="12" t="s">
        <v>92</v>
      </c>
      <c r="K18" s="12" t="s">
        <v>93</v>
      </c>
      <c r="L18" s="12" t="s">
        <v>94</v>
      </c>
      <c r="M18" s="12" t="s">
        <v>95</v>
      </c>
    </row>
    <row r="19" spans="9:13">
      <c r="I19" s="5">
        <f>I13*I16</f>
        <v>0.0936744999923252</v>
      </c>
      <c r="J19" s="12">
        <f>I16*I13</f>
        <v>0.0936744999923252</v>
      </c>
      <c r="K19" s="12">
        <f>J19/365</f>
        <v>0.000256642465732398</v>
      </c>
      <c r="L19" s="12">
        <f>K19*H43</f>
        <v>2.56642465732398</v>
      </c>
      <c r="M19" s="12">
        <f>K19*(L19+H43)</f>
        <v>2.56708331087615</v>
      </c>
    </row>
    <row r="21" spans="7:13">
      <c r="G21" s="1" t="s">
        <v>96</v>
      </c>
      <c r="H21" s="1" t="s">
        <v>97</v>
      </c>
      <c r="I21" s="1" t="s">
        <v>98</v>
      </c>
      <c r="J21" s="1" t="s">
        <v>99</v>
      </c>
      <c r="K21" s="1" t="s">
        <v>100</v>
      </c>
      <c r="L21" s="1" t="s">
        <v>101</v>
      </c>
      <c r="M21" s="1" t="s">
        <v>102</v>
      </c>
    </row>
    <row r="22" spans="7:11">
      <c r="G22" s="2">
        <v>1</v>
      </c>
      <c r="H22" s="8">
        <f>(I19*H10+1)*G22</f>
        <v>1.00025664246573</v>
      </c>
      <c r="I22" s="8">
        <f>(I19*I10+1)*H22</f>
        <v>1.00051335079682</v>
      </c>
      <c r="J22" s="8">
        <f>(I19*J10+1)*I22</f>
        <v>1.00077012501017</v>
      </c>
      <c r="K22" s="8">
        <f>(I19*K10+1)*J22</f>
        <v>1.00077012501017</v>
      </c>
    </row>
    <row r="24" spans="8:11">
      <c r="H24" s="1" t="s">
        <v>103</v>
      </c>
      <c r="I24" s="1" t="s">
        <v>104</v>
      </c>
      <c r="J24" s="1" t="s">
        <v>105</v>
      </c>
      <c r="K24" s="1" t="s">
        <v>106</v>
      </c>
    </row>
    <row r="25" spans="8:11">
      <c r="H25" s="8">
        <f>(I19*H10+1)*G22</f>
        <v>1.00025664246573</v>
      </c>
      <c r="I25" s="8">
        <f>(I19*I10+1)*H22</f>
        <v>1.00051335079682</v>
      </c>
      <c r="J25" s="8">
        <f>(I19*J10+1)*I22</f>
        <v>1.00077012501017</v>
      </c>
      <c r="K25" s="8">
        <f>(I19*K10+1)*J22</f>
        <v>1.00077012501017</v>
      </c>
    </row>
    <row r="27" spans="8:11">
      <c r="H27" s="1" t="s">
        <v>107</v>
      </c>
      <c r="I27" s="1" t="s">
        <v>108</v>
      </c>
      <c r="J27" s="1" t="s">
        <v>109</v>
      </c>
      <c r="K27" s="1" t="s">
        <v>110</v>
      </c>
    </row>
    <row r="28" spans="8:11">
      <c r="H28" s="1">
        <f>H36*H25</f>
        <v>10000</v>
      </c>
      <c r="I28" s="1">
        <f t="shared" ref="H28:K28" si="0">I36*I25</f>
        <v>10002.5664246573</v>
      </c>
      <c r="J28" s="1">
        <f t="shared" si="0"/>
        <v>10005.1335079682</v>
      </c>
      <c r="K28" s="1">
        <f t="shared" si="0"/>
        <v>20005.1335079682</v>
      </c>
    </row>
    <row r="29" spans="8:11">
      <c r="H29" s="9"/>
      <c r="I29" s="9"/>
      <c r="J29" s="9"/>
      <c r="K29" s="9"/>
    </row>
    <row r="30" spans="8:11">
      <c r="H30" s="9"/>
      <c r="I30" s="9"/>
      <c r="J30" s="9"/>
      <c r="K30" s="9"/>
    </row>
    <row r="31" spans="8:11">
      <c r="H31" s="9"/>
      <c r="I31" s="9"/>
      <c r="J31" s="9"/>
      <c r="K31" s="9"/>
    </row>
    <row r="32" spans="8:11">
      <c r="H32" s="9"/>
      <c r="I32" s="13" t="s">
        <v>111</v>
      </c>
      <c r="J32" s="9"/>
      <c r="K32" s="9"/>
    </row>
    <row r="33" spans="8:11">
      <c r="H33" s="9"/>
      <c r="I33" s="13">
        <f>I39*I25</f>
        <v>10000</v>
      </c>
      <c r="J33" s="9"/>
      <c r="K33" s="9"/>
    </row>
    <row r="35" spans="7:13">
      <c r="G35" s="1" t="s">
        <v>112</v>
      </c>
      <c r="H35" s="1" t="s">
        <v>113</v>
      </c>
      <c r="I35" s="1" t="s">
        <v>114</v>
      </c>
      <c r="J35" s="1" t="s">
        <v>115</v>
      </c>
      <c r="K35" s="1" t="s">
        <v>116</v>
      </c>
      <c r="L35" s="1" t="s">
        <v>117</v>
      </c>
      <c r="M35" s="1" t="s">
        <v>118</v>
      </c>
    </row>
    <row r="36" spans="7:11">
      <c r="G36" s="1">
        <v>0</v>
      </c>
      <c r="H36" s="1">
        <f t="shared" ref="H36:K36" si="1">G36+H43/H25</f>
        <v>9997.43423382723</v>
      </c>
      <c r="I36" s="1">
        <f t="shared" si="1"/>
        <v>9997.43423382723</v>
      </c>
      <c r="J36" s="1">
        <f t="shared" si="1"/>
        <v>9997.43423382723</v>
      </c>
      <c r="K36" s="1">
        <f t="shared" si="1"/>
        <v>19989.7389100868</v>
      </c>
    </row>
    <row r="37" spans="7:11">
      <c r="G37" s="9"/>
      <c r="H37" s="9"/>
      <c r="I37" s="9"/>
      <c r="J37" s="9"/>
      <c r="K37" s="9"/>
    </row>
    <row r="38" spans="7:11">
      <c r="G38" s="9"/>
      <c r="H38" s="9"/>
      <c r="I38" s="13" t="s">
        <v>119</v>
      </c>
      <c r="J38" s="9"/>
      <c r="K38" s="9"/>
    </row>
    <row r="39" spans="7:11">
      <c r="G39" s="9"/>
      <c r="H39" s="9"/>
      <c r="I39" s="13">
        <f>G36+I49/I25</f>
        <v>9994.86912597007</v>
      </c>
      <c r="J39" s="9"/>
      <c r="K39" s="9"/>
    </row>
    <row r="40" spans="7:11">
      <c r="G40" s="9"/>
      <c r="H40" s="9"/>
      <c r="I40" s="9"/>
      <c r="J40" s="9"/>
      <c r="K40" s="9"/>
    </row>
    <row r="42" spans="8:11">
      <c r="H42" s="1" t="s">
        <v>120</v>
      </c>
      <c r="I42" s="1" t="s">
        <v>121</v>
      </c>
      <c r="J42" s="1" t="s">
        <v>122</v>
      </c>
      <c r="K42" s="1" t="s">
        <v>123</v>
      </c>
    </row>
    <row r="43" spans="8:11">
      <c r="H43" s="2">
        <v>10000</v>
      </c>
      <c r="I43" s="2">
        <v>0</v>
      </c>
      <c r="J43" s="2">
        <v>0</v>
      </c>
      <c r="K43" s="2">
        <v>10000</v>
      </c>
    </row>
    <row r="45" spans="8:11">
      <c r="H45" s="1" t="s">
        <v>124</v>
      </c>
      <c r="I45" s="1" t="s">
        <v>125</v>
      </c>
      <c r="J45" s="1" t="s">
        <v>126</v>
      </c>
      <c r="K45" s="1" t="s">
        <v>127</v>
      </c>
    </row>
    <row r="46" spans="8:11">
      <c r="H46" s="2"/>
      <c r="I46" s="2"/>
      <c r="J46" s="2"/>
      <c r="K46" s="2"/>
    </row>
    <row r="48" spans="9:9">
      <c r="I48" s="13" t="s">
        <v>128</v>
      </c>
    </row>
    <row r="49" spans="9:9">
      <c r="I49" s="14">
        <v>10000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F1:M36"/>
  <sheetViews>
    <sheetView workbookViewId="0">
      <selection activeCell="F19" sqref="F19"/>
    </sheetView>
  </sheetViews>
  <sheetFormatPr defaultColWidth="9" defaultRowHeight="13.5"/>
  <cols>
    <col min="7" max="9" width="42.875" customWidth="1"/>
    <col min="10" max="10" width="16"/>
    <col min="11" max="11" width="12.625"/>
  </cols>
  <sheetData>
    <row r="1" spans="7:9">
      <c r="G1" s="1" t="s">
        <v>77</v>
      </c>
      <c r="H1" s="1"/>
      <c r="I1" s="1"/>
    </row>
    <row r="2" spans="7:9">
      <c r="G2" s="1" t="s">
        <v>78</v>
      </c>
      <c r="H2" s="1" t="s">
        <v>79</v>
      </c>
      <c r="I2" s="1" t="s">
        <v>80</v>
      </c>
    </row>
    <row r="3" spans="7:9">
      <c r="G3" s="2">
        <v>86400</v>
      </c>
      <c r="H3" s="2">
        <v>86400</v>
      </c>
      <c r="I3" s="2">
        <v>86400</v>
      </c>
    </row>
    <row r="5" spans="8:8">
      <c r="H5" s="1" t="s">
        <v>84</v>
      </c>
    </row>
    <row r="6" spans="8:8">
      <c r="H6" s="2">
        <v>31536000</v>
      </c>
    </row>
    <row r="8" spans="8:8">
      <c r="H8" s="1" t="s">
        <v>129</v>
      </c>
    </row>
    <row r="9" spans="8:8">
      <c r="H9" s="3">
        <v>0.2</v>
      </c>
    </row>
    <row r="11" spans="8:8">
      <c r="H11" s="1" t="s">
        <v>90</v>
      </c>
    </row>
    <row r="12" spans="8:8">
      <c r="H12" s="3">
        <v>0.468372499961626</v>
      </c>
    </row>
    <row r="13" spans="8:13">
      <c r="H13" s="4"/>
      <c r="I13" s="6"/>
      <c r="J13" s="6"/>
      <c r="K13" s="6"/>
      <c r="L13" s="6"/>
      <c r="M13" s="6"/>
    </row>
    <row r="14" spans="8:13">
      <c r="H14" s="1" t="s">
        <v>91</v>
      </c>
      <c r="I14" s="6"/>
      <c r="J14" s="6"/>
      <c r="K14" s="6"/>
      <c r="L14" s="6"/>
      <c r="M14" s="6"/>
    </row>
    <row r="15" spans="8:13">
      <c r="H15" s="5">
        <f>H9*H12</f>
        <v>0.0936744999923252</v>
      </c>
      <c r="I15" s="6">
        <f>H15/H6</f>
        <v>2.97039890893979e-9</v>
      </c>
      <c r="J15" s="7">
        <f>G33*(I15+1)^H3</f>
        <v>10002.566753928</v>
      </c>
      <c r="K15" s="6">
        <f>J15*(I15+1)^I3</f>
        <v>10005.1341666785</v>
      </c>
      <c r="L15" s="6"/>
      <c r="M15" s="6"/>
    </row>
    <row r="17" spans="7:9">
      <c r="G17" s="1" t="s">
        <v>130</v>
      </c>
      <c r="H17" s="1" t="s">
        <v>131</v>
      </c>
      <c r="I17" s="1" t="s">
        <v>132</v>
      </c>
    </row>
    <row r="18" spans="6:9">
      <c r="F18">
        <v>1</v>
      </c>
      <c r="G18" s="2">
        <f>((1+H15/H6)^G3)*F18</f>
        <v>1.0002566753928</v>
      </c>
      <c r="H18" s="2">
        <f>((1+H15/H6)^H3)*G18</f>
        <v>1.00051341666785</v>
      </c>
      <c r="I18" s="2">
        <f>((1+H15/H6)^I3)*H18</f>
        <v>1.00077022384207</v>
      </c>
    </row>
    <row r="20" spans="7:9">
      <c r="G20" s="1" t="s">
        <v>133</v>
      </c>
      <c r="H20" s="1" t="s">
        <v>134</v>
      </c>
      <c r="I20" s="1" t="s">
        <v>135</v>
      </c>
    </row>
    <row r="21" spans="7:9">
      <c r="G21" s="2">
        <f t="shared" ref="G21:I21" si="0">G18</f>
        <v>1.0002566753928</v>
      </c>
      <c r="H21" s="2">
        <f t="shared" si="0"/>
        <v>1.00051341666785</v>
      </c>
      <c r="I21" s="2">
        <f t="shared" si="0"/>
        <v>1.00077022384207</v>
      </c>
    </row>
    <row r="23" spans="7:9">
      <c r="G23" s="1" t="s">
        <v>136</v>
      </c>
      <c r="H23" s="1" t="s">
        <v>137</v>
      </c>
      <c r="I23" s="1" t="s">
        <v>138</v>
      </c>
    </row>
    <row r="24" spans="7:9">
      <c r="G24" s="2">
        <f t="shared" ref="G24:I24" si="1">G21</f>
        <v>1.0002566753928</v>
      </c>
      <c r="H24" s="2">
        <f t="shared" si="1"/>
        <v>1.00051341666785</v>
      </c>
      <c r="I24" s="2">
        <f t="shared" si="1"/>
        <v>1.00077022384207</v>
      </c>
    </row>
    <row r="26" spans="7:9">
      <c r="G26" s="1" t="s">
        <v>139</v>
      </c>
      <c r="H26" s="1" t="s">
        <v>139</v>
      </c>
      <c r="I26" s="1" t="s">
        <v>139</v>
      </c>
    </row>
    <row r="27" spans="7:9">
      <c r="G27" s="2">
        <f t="shared" ref="G27:I27" si="2">G24*G30</f>
        <v>10000</v>
      </c>
      <c r="H27" s="2">
        <f t="shared" si="2"/>
        <v>10002.566753928</v>
      </c>
      <c r="I27" s="2">
        <f t="shared" si="2"/>
        <v>10005.1341666785</v>
      </c>
    </row>
    <row r="29" spans="7:9">
      <c r="G29" s="1" t="s">
        <v>140</v>
      </c>
      <c r="H29" s="1" t="s">
        <v>140</v>
      </c>
      <c r="I29" s="1" t="s">
        <v>140</v>
      </c>
    </row>
    <row r="30" spans="7:9">
      <c r="G30" s="2">
        <f t="shared" ref="G30:I30" si="3">F30+G33/G24</f>
        <v>9997.43390472554</v>
      </c>
      <c r="H30" s="2">
        <f t="shared" si="3"/>
        <v>9997.43390472554</v>
      </c>
      <c r="I30" s="2">
        <f t="shared" si="3"/>
        <v>9997.43390472554</v>
      </c>
    </row>
    <row r="32" spans="7:9">
      <c r="G32" s="1" t="s">
        <v>141</v>
      </c>
      <c r="H32" s="1" t="s">
        <v>142</v>
      </c>
      <c r="I32" s="1" t="s">
        <v>143</v>
      </c>
    </row>
    <row r="33" spans="7:9">
      <c r="G33" s="2">
        <v>10000</v>
      </c>
      <c r="H33" s="2">
        <v>0</v>
      </c>
      <c r="I33" s="2">
        <v>0</v>
      </c>
    </row>
    <row r="35" spans="7:9">
      <c r="G35" s="1" t="s">
        <v>144</v>
      </c>
      <c r="H35" s="1" t="s">
        <v>145</v>
      </c>
      <c r="I35" s="1" t="s">
        <v>146</v>
      </c>
    </row>
    <row r="36" spans="7:9">
      <c r="G36" s="2"/>
      <c r="H36" s="2"/>
      <c r="I36" s="2"/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J6:K6"/>
  <sheetViews>
    <sheetView workbookViewId="0">
      <selection activeCell="L6" sqref="L6"/>
    </sheetView>
  </sheetViews>
  <sheetFormatPr defaultColWidth="9" defaultRowHeight="13.5" outlineLevelRow="5"/>
  <sheetData>
    <row r="6" spans="10:11">
      <c r="J6" t="s">
        <v>147</v>
      </c>
      <c r="K6" t="s">
        <v>77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公式</vt:lpstr>
      <vt:lpstr>图表</vt:lpstr>
      <vt:lpstr>质押惩罚的规则</vt:lpstr>
      <vt:lpstr>质押代币化</vt:lpstr>
      <vt:lpstr>债务代币化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WPS_1660725905</cp:lastModifiedBy>
  <dcterms:created xsi:type="dcterms:W3CDTF">2023-06-19T03:07:00Z</dcterms:created>
  <dcterms:modified xsi:type="dcterms:W3CDTF">2023-08-03T10:35:22Z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1039EA1E9D054B6EBA490CA771CBE301_13</vt:lpwstr>
  </property>
  <property fmtid="{D5CDD505-2E9C-101B-9397-08002B2CF9AE}" pid="3" name="KSOProductBuildVer">
    <vt:lpwstr>2052-11.1.0.14309</vt:lpwstr>
  </property>
</Properties>
</file>